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18810" windowHeight="11100" tabRatio="759"/>
  </bookViews>
  <sheets>
    <sheet name="Приложение_1" sheetId="6" r:id="rId1"/>
  </sheets>
  <definedNames>
    <definedName name="_xlnm._FilterDatabase" localSheetId="0" hidden="1">Приложение_1!$C$1:$C$172</definedName>
    <definedName name="_xlnm.Print_Area" localSheetId="0">Приложение_1!$A$1:$E$172</definedName>
  </definedNames>
  <calcPr calcId="145621"/>
</workbook>
</file>

<file path=xl/calcChain.xml><?xml version="1.0" encoding="utf-8"?>
<calcChain xmlns="http://schemas.openxmlformats.org/spreadsheetml/2006/main">
  <c r="E60" i="6" l="1"/>
  <c r="E59" i="6" s="1"/>
  <c r="D60" i="6"/>
  <c r="D59" i="6" s="1"/>
  <c r="C60" i="6"/>
  <c r="C59" i="6" s="1"/>
  <c r="E22" i="6" l="1"/>
  <c r="E165" i="6" l="1"/>
  <c r="D165" i="6"/>
  <c r="C165" i="6"/>
  <c r="E152" i="6"/>
  <c r="D152" i="6"/>
  <c r="C152" i="6"/>
  <c r="E156" i="6"/>
  <c r="D156" i="6"/>
  <c r="C156" i="6"/>
  <c r="E149" i="6"/>
  <c r="D149" i="6"/>
  <c r="C149" i="6"/>
  <c r="C143" i="6"/>
  <c r="E139" i="6"/>
  <c r="D139" i="6"/>
  <c r="C139" i="6"/>
  <c r="E136" i="6"/>
  <c r="D136" i="6"/>
  <c r="C136" i="6"/>
  <c r="C112" i="6" l="1"/>
  <c r="E105" i="6"/>
  <c r="D105" i="6"/>
  <c r="C105" i="6"/>
  <c r="E102" i="6"/>
  <c r="D102" i="6"/>
  <c r="C102" i="6"/>
  <c r="E100" i="6"/>
  <c r="D100" i="6"/>
  <c r="C100" i="6"/>
  <c r="E98" i="6"/>
  <c r="D98" i="6"/>
  <c r="C98" i="6"/>
  <c r="E96" i="6"/>
  <c r="D96" i="6"/>
  <c r="C96" i="6"/>
  <c r="E94" i="6"/>
  <c r="D94" i="6"/>
  <c r="C94" i="6"/>
  <c r="E90" i="6"/>
  <c r="D90" i="6"/>
  <c r="C90" i="6"/>
  <c r="E88" i="6"/>
  <c r="D88" i="6"/>
  <c r="C88" i="6"/>
  <c r="E85" i="6"/>
  <c r="D85" i="6"/>
  <c r="C85" i="6"/>
  <c r="E83" i="6"/>
  <c r="D83" i="6"/>
  <c r="C83" i="6"/>
  <c r="E81" i="6"/>
  <c r="D81" i="6"/>
  <c r="C81" i="6"/>
  <c r="E24" i="6"/>
  <c r="D24" i="6"/>
  <c r="C24" i="6"/>
  <c r="D25" i="6"/>
  <c r="C25" i="6"/>
  <c r="E144" i="6" l="1"/>
  <c r="D144" i="6"/>
  <c r="C144" i="6"/>
  <c r="D118" i="6" l="1"/>
  <c r="D117" i="6" s="1"/>
  <c r="E118" i="6"/>
  <c r="E117" i="6" s="1"/>
  <c r="C118" i="6"/>
  <c r="C117" i="6" s="1"/>
  <c r="E146" i="6" l="1"/>
  <c r="D146" i="6"/>
  <c r="C146" i="6"/>
  <c r="E140" i="6" l="1"/>
  <c r="D140" i="6"/>
  <c r="C140" i="6"/>
  <c r="E168" i="6" l="1"/>
  <c r="D168" i="6"/>
  <c r="C168" i="6"/>
  <c r="E99" i="6" l="1"/>
  <c r="D99" i="6"/>
  <c r="C99" i="6"/>
  <c r="D89" i="6"/>
  <c r="E89" i="6"/>
  <c r="C89" i="6"/>
  <c r="D87" i="6"/>
  <c r="E87" i="6"/>
  <c r="C87" i="6"/>
  <c r="C109" i="6"/>
  <c r="E91" i="6" l="1"/>
  <c r="D91" i="6"/>
  <c r="C91" i="6"/>
  <c r="D84" i="6"/>
  <c r="E84" i="6"/>
  <c r="C84" i="6"/>
  <c r="D15" i="6"/>
  <c r="E15" i="6"/>
  <c r="C15" i="6"/>
  <c r="C114" i="6" l="1"/>
  <c r="D114" i="6"/>
  <c r="E114" i="6"/>
  <c r="D109" i="6"/>
  <c r="E109" i="6"/>
  <c r="E97" i="6"/>
  <c r="D97" i="6"/>
  <c r="C97" i="6"/>
  <c r="C130" i="6"/>
  <c r="D130" i="6"/>
  <c r="E130" i="6"/>
  <c r="E164" i="6" l="1"/>
  <c r="D164" i="6"/>
  <c r="E155" i="6"/>
  <c r="D155" i="6"/>
  <c r="D151" i="6"/>
  <c r="E148" i="6"/>
  <c r="D148" i="6"/>
  <c r="E138" i="6"/>
  <c r="D27" i="6"/>
  <c r="E27" i="6"/>
  <c r="D29" i="6"/>
  <c r="E29" i="6"/>
  <c r="E170" i="6"/>
  <c r="D170" i="6"/>
  <c r="E166" i="6"/>
  <c r="D166" i="6"/>
  <c r="E161" i="6"/>
  <c r="D161" i="6"/>
  <c r="E159" i="6"/>
  <c r="D159" i="6"/>
  <c r="E157" i="6"/>
  <c r="D157" i="6"/>
  <c r="E153" i="6"/>
  <c r="D153" i="6"/>
  <c r="E151" i="6"/>
  <c r="D142" i="6"/>
  <c r="E142" i="6"/>
  <c r="D138" i="6"/>
  <c r="E134" i="6"/>
  <c r="D134" i="6"/>
  <c r="E132" i="6"/>
  <c r="D132" i="6"/>
  <c r="E127" i="6"/>
  <c r="D127" i="6"/>
  <c r="E125" i="6"/>
  <c r="D125" i="6"/>
  <c r="E123" i="6"/>
  <c r="D123" i="6"/>
  <c r="E113" i="6"/>
  <c r="D113" i="6"/>
  <c r="E111" i="6"/>
  <c r="E108" i="6" s="1"/>
  <c r="D111" i="6"/>
  <c r="D108" i="6" s="1"/>
  <c r="E106" i="6"/>
  <c r="D106" i="6"/>
  <c r="E104" i="6"/>
  <c r="D104" i="6"/>
  <c r="E101" i="6"/>
  <c r="D101" i="6"/>
  <c r="E95" i="6"/>
  <c r="D95" i="6"/>
  <c r="E93" i="6"/>
  <c r="D93" i="6"/>
  <c r="E82" i="6"/>
  <c r="D82" i="6"/>
  <c r="E80" i="6"/>
  <c r="D80" i="6"/>
  <c r="E76" i="6"/>
  <c r="E75" i="6" s="1"/>
  <c r="E74" i="6" s="1"/>
  <c r="D76" i="6"/>
  <c r="D75" i="6" s="1"/>
  <c r="D74" i="6" s="1"/>
  <c r="E72" i="6"/>
  <c r="D72" i="6"/>
  <c r="E70" i="6"/>
  <c r="D70" i="6"/>
  <c r="E67" i="6"/>
  <c r="E66" i="6" s="1"/>
  <c r="D67" i="6"/>
  <c r="D66" i="6" s="1"/>
  <c r="E57" i="6"/>
  <c r="E56" i="6" s="1"/>
  <c r="D57" i="6"/>
  <c r="D56" i="6" s="1"/>
  <c r="E54" i="6"/>
  <c r="E53" i="6" s="1"/>
  <c r="D54" i="6"/>
  <c r="D53" i="6" s="1"/>
  <c r="E51" i="6"/>
  <c r="D51" i="6"/>
  <c r="E47" i="6"/>
  <c r="D47" i="6"/>
  <c r="E42" i="6"/>
  <c r="D42" i="6"/>
  <c r="E40" i="6"/>
  <c r="D40" i="6"/>
  <c r="E37" i="6"/>
  <c r="E36" i="6" s="1"/>
  <c r="D37" i="6"/>
  <c r="D36" i="6" s="1"/>
  <c r="E34" i="6"/>
  <c r="D34" i="6"/>
  <c r="E31" i="6"/>
  <c r="D31" i="6"/>
  <c r="E21" i="6"/>
  <c r="E20" i="6" s="1"/>
  <c r="D21" i="6"/>
  <c r="D20" i="6" s="1"/>
  <c r="E14" i="6"/>
  <c r="D14" i="6"/>
  <c r="C14" i="6"/>
  <c r="C164" i="6"/>
  <c r="C151" i="6"/>
  <c r="C155" i="6"/>
  <c r="C148" i="6"/>
  <c r="C142" i="6"/>
  <c r="C138" i="6"/>
  <c r="C113" i="6"/>
  <c r="C106" i="6"/>
  <c r="C27" i="6"/>
  <c r="C21" i="6"/>
  <c r="C20" i="6" s="1"/>
  <c r="C123" i="6"/>
  <c r="C170" i="6"/>
  <c r="C161" i="6"/>
  <c r="C159" i="6"/>
  <c r="C125" i="6"/>
  <c r="C104" i="6"/>
  <c r="C101" i="6"/>
  <c r="C95" i="6"/>
  <c r="C93" i="6"/>
  <c r="C82" i="6"/>
  <c r="C80" i="6"/>
  <c r="C51" i="6"/>
  <c r="C47" i="6"/>
  <c r="C40" i="6"/>
  <c r="C37" i="6"/>
  <c r="C36" i="6" s="1"/>
  <c r="C31" i="6"/>
  <c r="C166" i="6"/>
  <c r="C157" i="6"/>
  <c r="C153" i="6"/>
  <c r="C134" i="6"/>
  <c r="C132" i="6"/>
  <c r="C127" i="6"/>
  <c r="C111" i="6"/>
  <c r="C108" i="6" s="1"/>
  <c r="C76" i="6"/>
  <c r="C75" i="6" s="1"/>
  <c r="C74" i="6" s="1"/>
  <c r="C72" i="6"/>
  <c r="C70" i="6"/>
  <c r="C67" i="6"/>
  <c r="C66" i="6" s="1"/>
  <c r="C57" i="6"/>
  <c r="C56" i="6" s="1"/>
  <c r="C54" i="6"/>
  <c r="C53" i="6" s="1"/>
  <c r="C42" i="6"/>
  <c r="C34" i="6"/>
  <c r="C29" i="6"/>
  <c r="E129" i="6" l="1"/>
  <c r="D129" i="6"/>
  <c r="C129" i="6"/>
  <c r="C163" i="6"/>
  <c r="D163" i="6"/>
  <c r="E163" i="6"/>
  <c r="D150" i="6"/>
  <c r="E150" i="6"/>
  <c r="C150" i="6"/>
  <c r="C79" i="6"/>
  <c r="C78" i="6" s="1"/>
  <c r="D79" i="6"/>
  <c r="D78" i="6" s="1"/>
  <c r="E79" i="6"/>
  <c r="E78" i="6" s="1"/>
  <c r="D46" i="6"/>
  <c r="D45" i="6" s="1"/>
  <c r="D44" i="6" s="1"/>
  <c r="E122" i="6"/>
  <c r="E26" i="6"/>
  <c r="E25" i="6" s="1"/>
  <c r="D39" i="6"/>
  <c r="E39" i="6"/>
  <c r="E33" i="6"/>
  <c r="E46" i="6"/>
  <c r="E45" i="6" s="1"/>
  <c r="E44" i="6" s="1"/>
  <c r="D26" i="6"/>
  <c r="C26" i="6"/>
  <c r="D69" i="6"/>
  <c r="D65" i="6" s="1"/>
  <c r="C39" i="6"/>
  <c r="C69" i="6"/>
  <c r="C65" i="6" s="1"/>
  <c r="D33" i="6"/>
  <c r="E69" i="6"/>
  <c r="E65" i="6" s="1"/>
  <c r="C46" i="6"/>
  <c r="C45" i="6" s="1"/>
  <c r="C44" i="6" s="1"/>
  <c r="C122" i="6"/>
  <c r="D122" i="6"/>
  <c r="C33" i="6"/>
  <c r="D12" i="6" l="1"/>
  <c r="E12" i="6"/>
  <c r="C12" i="6"/>
  <c r="D121" i="6"/>
  <c r="D120" i="6" s="1"/>
  <c r="C121" i="6"/>
  <c r="C120" i="6" s="1"/>
  <c r="E121" i="6"/>
  <c r="E120" i="6" s="1"/>
  <c r="D11" i="6" l="1"/>
  <c r="E11" i="6"/>
  <c r="C11" i="6"/>
  <c r="D172" i="6" l="1"/>
  <c r="C172" i="6"/>
  <c r="E172" i="6"/>
</calcChain>
</file>

<file path=xl/sharedStrings.xml><?xml version="1.0" encoding="utf-8"?>
<sst xmlns="http://schemas.openxmlformats.org/spreadsheetml/2006/main" count="330" uniqueCount="329">
  <si>
    <t>Приложение № 1</t>
  </si>
  <si>
    <t xml:space="preserve">                 к решению Совета депутатов ЗАТО Александровск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</si>
  <si>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</si>
  <si>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</si>
  <si>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</si>
  <si>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</si>
  <si>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</si>
  <si>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</si>
  <si>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</si>
  <si>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</si>
  <si>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</si>
  <si>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</si>
  <si>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</si>
  <si>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</si>
  <si>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</si>
  <si>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</si>
  <si>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</si>
  <si>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</si>
  <si>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</si>
  <si>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</si>
  <si>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Прочие доходы от компенсации затрат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</si>
  <si>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</si>
  <si>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</si>
  <si>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</si>
  <si>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</si>
  <si>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</si>
  <si>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</si>
  <si>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</si>
  <si>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</si>
  <si>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</si>
  <si>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</si>
  <si>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</si>
  <si>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</si>
  <si>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</si>
  <si>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</si>
  <si>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</si>
  <si>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</si>
  <si>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</si>
  <si>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</si>
  <si>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</si>
  <si>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</si>
  <si>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</si>
  <si>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000 1 03 02241 01 0000 110</t>
  </si>
  <si>
    <t>000 1 03 02251 01 0000 110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</si>
  <si>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</si>
  <si>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</si>
  <si>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</si>
  <si>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</si>
  <si>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</si>
  <si>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</si>
  <si>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</si>
  <si>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</si>
  <si>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</si>
  <si>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</si>
  <si>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</si>
  <si>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</si>
  <si>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</si>
  <si>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</si>
  <si>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</si>
  <si>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</si>
  <si>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</si>
  <si>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</si>
  <si>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</si>
  <si>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</si>
  <si>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</si>
  <si>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</si>
  <si>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</si>
  <si>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</si>
  <si>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</si>
  <si>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</si>
  <si>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</si>
  <si>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</si>
  <si>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</si>
  <si>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</si>
  <si>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</si>
  <si>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</si>
  <si>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</si>
  <si>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</si>
  <si>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</si>
  <si>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</si>
  <si>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</si>
  <si>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</si>
  <si>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</si>
  <si>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</si>
  <si>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</si>
  <si>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</si>
  <si>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</si>
  <si>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</si>
  <si>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</si>
  <si>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</si>
  <si>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</si>
  <si>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</si>
  <si>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</si>
  <si>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</si>
  <si>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</si>
  <si>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</si>
  <si>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</si>
  <si>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</si>
  <si>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</si>
  <si>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</si>
  <si>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</si>
  <si>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</si>
  <si>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</si>
  <si>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</si>
  <si>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</si>
  <si>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</si>
  <si>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</si>
  <si>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</si>
  <si>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</si>
  <si>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</si>
  <si>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</si>
  <si>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</si>
  <si>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</si>
  <si>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</si>
  <si>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</si>
  <si>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</si>
  <si>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</si>
  <si>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</si>
  <si>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</si>
  <si>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</si>
  <si>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</si>
  <si>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</si>
  <si>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</si>
  <si>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</si>
  <si>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</si>
  <si>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</si>
  <si>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</si>
  <si>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</si>
  <si>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</si>
  <si>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</si>
  <si>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</si>
  <si>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</si>
  <si>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</si>
  <si>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</si>
  <si>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</si>
  <si>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</si>
  <si>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</si>
  <si>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</si>
  <si>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</si>
  <si>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</si>
  <si>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</si>
  <si>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</si>
  <si>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</si>
  <si>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</si>
  <si>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</si>
  <si>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</si>
  <si>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</si>
  <si>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</si>
  <si>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</si>
  <si>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</si>
  <si>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</si>
  <si>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</si>
  <si>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</si>
  <si>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</si>
  <si>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</si>
  <si>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</si>
  <si>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</si>
  <si>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</si>
  <si>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</si>
  <si>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</si>
  <si>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</si>
  <si>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</si>
  <si>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</si>
  <si>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</si>
  <si>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</si>
  <si>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</si>
  <si>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</si>
  <si>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</si>
  <si>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</si>
  <si>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</si>
  <si>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</si>
  <si>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</si>
  <si>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</si>
  <si>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</si>
  <si>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</si>
  <si>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</si>
  <si>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</si>
  <si>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000 2 02 30024 00 0000 150</t>
  </si>
  <si>
    <t>000 2 02 30024 04 0000 150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</si>
  <si>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</si>
  <si>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</si>
  <si>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</si>
  <si>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</si>
  <si>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</si>
  <si>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</si>
  <si>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000 2 02 35120 00 0000 150</t>
  </si>
  <si>
    <t>000 2 02 35120 04 0000 150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</si>
  <si>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</si>
  <si>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</si>
  <si>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</si>
  <si>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000 2 02 39998 00 0000 150</t>
  </si>
  <si>
    <t>Единая субвенция местным бюджетам</t>
  </si>
  <si>
    <t>000 2 02 39998 04 0000 150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</si>
  <si>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</si>
  <si>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</si>
  <si>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</si>
  <si>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</si>
  <si>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</si>
  <si>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ИТОГО ДОХОДОВ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</si>
  <si>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</si>
  <si>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</si>
  <si>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</si>
  <si>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</si>
  <si>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</si>
  <si>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</si>
  <si>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</si>
  <si>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</si>
  <si>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000 2 02 25304 04 0000 150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</si>
  <si>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</si>
  <si>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</si>
  <si>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000 2 02 45303 00 0000 150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</si>
  <si>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</si>
  <si>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</si>
  <si>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</si>
  <si>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</si>
  <si>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</si>
  <si>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</si>
  <si>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</si>
  <si>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</si>
  <si>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</si>
  <si>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</si>
  <si>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</si>
  <si>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</si>
  <si>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</si>
  <si>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</si>
  <si>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</si>
  <si>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</si>
  <si>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</si>
  <si>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000 2 02 20216 00 0000 150</t>
  </si>
  <si>
    <t>000 2 02 20216 04 0000 150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</si>
  <si>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</si>
  <si>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000 2 02 25519 00 0000 150</t>
  </si>
  <si>
    <t>000 2 02 25519 04 0000 150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</si>
  <si>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</si>
  <si>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</si>
  <si>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</si>
  <si>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</si>
  <si>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</si>
  <si>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</si>
  <si>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2023 год</t>
  </si>
  <si>
    <t>рублей, копеек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</si>
  <si>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</si>
  <si>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</si>
  <si>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</si>
  <si>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</si>
  <si>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000 1 16 01173 01 0000 140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</si>
  <si>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</si>
  <si>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</si>
  <si>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</si>
  <si>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</si>
  <si>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</si>
  <si>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</si>
  <si>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</si>
  <si>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</si>
  <si>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000 1 01 02080 01 0000 110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</si>
  <si>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</si>
  <si>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</si>
  <si>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</si>
  <si>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</si>
  <si>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</si>
  <si>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</si>
  <si>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2024 год</t>
  </si>
  <si>
    <t>000 1 17 00000 00 0000 000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</si>
  <si>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</si>
  <si>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000 1 08 07150 01 0000 110</t>
  </si>
  <si>
    <t>000 1 08 03010 01 0000 110</t>
  </si>
  <si>
    <t>000 1 16 01080 01 0000 140</t>
  </si>
  <si>
    <t>000 1 16 01083 01 0000 140</t>
  </si>
  <si>
    <t>000 1 16 01090 01 0000 140</t>
  </si>
  <si>
    <t>000 1 16 01093 01 0000 140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</si>
  <si>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</si>
  <si>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</si>
  <si>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</si>
  <si>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</si>
  <si>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</si>
  <si>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</si>
  <si>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</si>
  <si>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</si>
  <si>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000 2 02 25097 04 0000 150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</si>
  <si>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</si>
  <si>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</si>
  <si>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</si>
  <si>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000 2 02 45454 00 0000 150</t>
  </si>
  <si>
    <t>000 2 02 45454 04 0000 150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</si>
  <si>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</si>
  <si>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</si>
  <si>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</si>
  <si>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</si>
  <si>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000 2 02 25555 00 0000 150</t>
  </si>
  <si>
    <t>000 2 02 25555 04 0000 150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</si>
  <si>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</si>
  <si>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</si>
  <si>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</si>
  <si>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</si>
  <si>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</si>
  <si>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</si>
  <si>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</si>
  <si>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000 2 02 25527 00 0000 150</t>
  </si>
  <si>
    <t>000 2 02 25527 04 0000 150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</si>
  <si>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</si>
  <si>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</si>
  <si>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Объем поступлений доходов местного бюджета ЗАТО Александровск  на 2023 год и на плановый период 2024 и 2025 годов</t>
  </si>
  <si>
    <t xml:space="preserve">от                     2022 года №        </t>
  </si>
  <si>
    <t>2025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</si>
  <si>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</si>
  <si>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</si>
  <si>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</si>
  <si>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</si>
  <si>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</si>
  <si>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000 2 02 25491 04 0000 150</t>
  </si>
  <si>
    <t>000 2 02 25491 00 0000 150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</si>
  <si>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</si>
  <si>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</si>
  <si>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000 2 02 25098 00 0000 150</t>
  </si>
  <si>
    <t>000 2 02 25098 04 0000 150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</si>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</sst>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family val="2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0" fillId="25" borderId="0"/>
    <xf numFmtId="0" fontId="30" fillId="0" borderId="13">
      <alignment horizontal="center" vertical="center" wrapText="1"/>
    </xf>
    <xf numFmtId="0" fontId="31" fillId="0" borderId="0">
      <alignment horizontal="center"/>
    </xf>
    <xf numFmtId="0" fontId="30" fillId="0" borderId="0"/>
    <xf numFmtId="0" fontId="30" fillId="0" borderId="0">
      <alignment horizontal="right"/>
    </xf>
    <xf numFmtId="0" fontId="30" fillId="25" borderId="0">
      <alignment shrinkToFit="1"/>
    </xf>
    <xf numFmtId="0" fontId="32" fillId="0" borderId="14">
      <alignment horizontal="right"/>
    </xf>
    <xf numFmtId="4" fontId="32" fillId="26" borderId="14">
      <alignment horizontal="right" vertical="top" shrinkToFit="1"/>
    </xf>
    <xf numFmtId="0" fontId="30" fillId="25" borderId="14"/>
    <xf numFmtId="4" fontId="32" fillId="27" borderId="14">
      <alignment horizontal="right" vertical="top" shrinkToFit="1"/>
    </xf>
    <xf numFmtId="0" fontId="31" fillId="0" borderId="0">
      <alignment horizontal="center"/>
    </xf>
    <xf numFmtId="0" fontId="32" fillId="0" borderId="14">
      <alignment horizontal="right"/>
    </xf>
    <xf numFmtId="0" fontId="30" fillId="0" borderId="0">
      <alignment horizontal="right"/>
    </xf>
    <xf numFmtId="0" fontId="30" fillId="0" borderId="0">
      <alignment horizontal="left" wrapText="1"/>
    </xf>
    <xf numFmtId="0" fontId="32" fillId="0" borderId="13">
      <alignment vertical="top" wrapText="1"/>
    </xf>
    <xf numFmtId="1" fontId="30" fillId="0" borderId="13">
      <alignment vertical="top" wrapText="1"/>
    </xf>
    <xf numFmtId="1" fontId="30" fillId="0" borderId="13">
      <alignment horizontal="center" vertical="top" shrinkToFit="1"/>
    </xf>
    <xf numFmtId="0" fontId="30" fillId="25" borderId="0">
      <alignment horizontal="center"/>
    </xf>
    <xf numFmtId="4" fontId="32" fillId="26" borderId="13">
      <alignment horizontal="right" vertical="top" shrinkToFit="1"/>
    </xf>
    <xf numFmtId="4" fontId="32" fillId="0" borderId="13">
      <alignment horizontal="right" vertical="top" shrinkToFit="1"/>
    </xf>
    <xf numFmtId="4" fontId="30" fillId="0" borderId="13">
      <alignment horizontal="right" vertical="top" shrinkToFit="1"/>
    </xf>
    <xf numFmtId="4" fontId="32" fillId="27" borderId="13">
      <alignment horizontal="right" vertical="top" shrinkToFit="1"/>
    </xf>
    <xf numFmtId="0" fontId="30" fillId="0" borderId="0">
      <alignment vertical="top"/>
    </xf>
    <xf numFmtId="49" fontId="30" fillId="0" borderId="13">
      <alignment vertical="top" wrapText="1"/>
    </xf>
    <xf numFmtId="4" fontId="32" fillId="28" borderId="13">
      <alignment horizontal="right" vertical="top" shrinkToFit="1"/>
    </xf>
    <xf numFmtId="0" fontId="30" fillId="25" borderId="15">
      <alignment shrinkToFit="1"/>
    </xf>
    <xf numFmtId="0" fontId="30" fillId="25" borderId="14">
      <alignment horizontal="center"/>
    </xf>
    <xf numFmtId="0" fontId="33" fillId="25" borderId="14">
      <alignment horizontal="center"/>
    </xf>
    <xf numFmtId="0" fontId="30" fillId="0" borderId="0">
      <alignment horizontal="left" wrapText="1"/>
    </xf>
    <xf numFmtId="0" fontId="31" fillId="0" borderId="0">
      <alignment horizontal="center" wrapText="1"/>
    </xf>
    <xf numFmtId="0" fontId="31" fillId="0" borderId="0">
      <alignment horizontal="center"/>
    </xf>
    <xf numFmtId="0" fontId="30" fillId="0" borderId="0">
      <alignment horizontal="right"/>
    </xf>
    <xf numFmtId="0" fontId="32" fillId="0" borderId="13">
      <alignment vertical="top" wrapText="1"/>
    </xf>
    <xf numFmtId="4" fontId="32" fillId="27" borderId="13">
      <alignment horizontal="right" vertical="top" shrinkToFit="1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3" borderId="1" applyNumberFormat="0" applyAlignment="0" applyProtection="0"/>
    <xf numFmtId="0" fontId="10" fillId="12" borderId="2" applyNumberFormat="0" applyAlignment="0" applyProtection="0"/>
    <xf numFmtId="0" fontId="11" fillId="1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8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" fillId="0" borderId="0"/>
    <xf numFmtId="0" fontId="1" fillId="0" borderId="0"/>
  </cellStyleXfs>
  <cellXfs count="101">
    <xf numFmtId="0" fontId="0" fillId="0" borderId="0" xfId="0"/>
    <xf numFmtId="0" fontId="5" fillId="29" borderId="0" xfId="75" applyFont="1" applyFill="1"/>
    <xf numFmtId="0" fontId="3" fillId="29" borderId="10" xfId="75" applyFont="1" applyFill="1" applyBorder="1" applyAlignment="1">
      <alignment horizontal="center" vertical="center" wrapText="1"/>
    </xf>
    <xf numFmtId="0" fontId="3" fillId="29" borderId="10" xfId="75" applyFont="1" applyFill="1" applyBorder="1" applyAlignment="1">
      <alignment horizontal="center" vertical="center"/>
    </xf>
    <xf numFmtId="0" fontId="3" fillId="29" borderId="10" xfId="75" applyFont="1" applyFill="1" applyBorder="1" applyAlignment="1">
      <alignment horizontal="left" vertical="center" wrapText="1"/>
    </xf>
    <xf numFmtId="0" fontId="3" fillId="29" borderId="10" xfId="75" applyFont="1" applyFill="1" applyBorder="1" applyAlignment="1">
      <alignment vertical="center" wrapText="1"/>
    </xf>
    <xf numFmtId="0" fontId="3" fillId="29" borderId="10" xfId="75" applyFont="1" applyFill="1" applyBorder="1" applyAlignment="1">
      <alignment horizontal="justify" vertical="center" wrapText="1"/>
    </xf>
    <xf numFmtId="0" fontId="5" fillId="0" borderId="0" xfId="75" applyFont="1" applyFill="1"/>
    <xf numFmtId="0" fontId="3" fillId="0" borderId="0" xfId="75" applyFont="1" applyFill="1" applyAlignment="1"/>
    <xf numFmtId="0" fontId="3" fillId="0" borderId="0" xfId="75" applyFont="1" applyFill="1" applyAlignment="1">
      <alignment horizontal="right"/>
    </xf>
    <xf numFmtId="4" fontId="24" fillId="0" borderId="0" xfId="75" applyNumberFormat="1" applyFont="1" applyFill="1"/>
    <xf numFmtId="0" fontId="3" fillId="0" borderId="0" xfId="75" applyFont="1" applyFill="1"/>
    <xf numFmtId="0" fontId="25" fillId="0" borderId="0" xfId="75" applyFont="1" applyFill="1" applyAlignment="1">
      <alignment horizontal="right"/>
    </xf>
    <xf numFmtId="0" fontId="3" fillId="0" borderId="12" xfId="75" applyFont="1" applyFill="1" applyBorder="1" applyAlignment="1">
      <alignment horizontal="center" vertical="center" wrapText="1"/>
    </xf>
    <xf numFmtId="0" fontId="3" fillId="0" borderId="12" xfId="75" applyFont="1" applyFill="1" applyBorder="1" applyAlignment="1">
      <alignment horizontal="center" vertical="center"/>
    </xf>
    <xf numFmtId="0" fontId="3" fillId="0" borderId="10" xfId="75" applyFont="1" applyFill="1" applyBorder="1" applyAlignment="1">
      <alignment horizontal="center"/>
    </xf>
    <xf numFmtId="4" fontId="5" fillId="0" borderId="0" xfId="75" applyNumberFormat="1" applyFont="1" applyFill="1"/>
    <xf numFmtId="0" fontId="4" fillId="24" borderId="10" xfId="75" applyFont="1" applyFill="1" applyBorder="1" applyAlignment="1">
      <alignment horizontal="center" vertical="center"/>
    </xf>
    <xf numFmtId="0" fontId="4" fillId="24" borderId="10" xfId="75" applyFont="1" applyFill="1" applyBorder="1" applyAlignment="1">
      <alignment vertical="center"/>
    </xf>
    <xf numFmtId="4" fontId="4" fillId="24" borderId="10" xfId="75" applyNumberFormat="1" applyFont="1" applyFill="1" applyBorder="1" applyAlignment="1">
      <alignment horizontal="right" vertical="center"/>
    </xf>
    <xf numFmtId="0" fontId="24" fillId="24" borderId="10" xfId="75" applyFont="1" applyFill="1" applyBorder="1" applyAlignment="1">
      <alignment horizontal="center" vertical="center"/>
    </xf>
    <xf numFmtId="0" fontId="24" fillId="24" borderId="10" xfId="75" applyFont="1" applyFill="1" applyBorder="1" applyAlignment="1">
      <alignment vertical="center" wrapText="1"/>
    </xf>
    <xf numFmtId="4" fontId="24" fillId="24" borderId="10" xfId="75" applyNumberFormat="1" applyFont="1" applyFill="1" applyBorder="1" applyAlignment="1">
      <alignment horizontal="right" vertical="center"/>
    </xf>
    <xf numFmtId="0" fontId="4" fillId="24" borderId="10" xfId="75" applyFont="1" applyFill="1" applyBorder="1" applyAlignment="1">
      <alignment vertical="center" wrapText="1"/>
    </xf>
    <xf numFmtId="0" fontId="4" fillId="24" borderId="10" xfId="75" applyFont="1" applyFill="1" applyBorder="1" applyAlignment="1">
      <alignment horizontal="justify" vertical="center" wrapText="1"/>
    </xf>
    <xf numFmtId="0" fontId="24" fillId="0" borderId="0" xfId="75" applyFont="1" applyFill="1"/>
    <xf numFmtId="0" fontId="24" fillId="29" borderId="10" xfId="75" applyFont="1" applyFill="1" applyBorder="1" applyAlignment="1">
      <alignment horizontal="center" vertical="center" wrapText="1"/>
    </xf>
    <xf numFmtId="4" fontId="24" fillId="29" borderId="10" xfId="75" applyNumberFormat="1" applyFont="1" applyFill="1" applyBorder="1" applyAlignment="1">
      <alignment horizontal="right" vertical="center" wrapText="1"/>
    </xf>
    <xf numFmtId="0" fontId="24" fillId="29" borderId="10" xfId="75" applyFont="1" applyFill="1" applyBorder="1" applyAlignment="1">
      <alignment horizontal="center" vertical="center"/>
    </xf>
    <xf numFmtId="0" fontId="24" fillId="29" borderId="10" xfId="75" applyFont="1" applyFill="1" applyBorder="1" applyAlignment="1">
      <alignment vertical="center" wrapText="1"/>
    </xf>
    <xf numFmtId="4" fontId="24" fillId="29" borderId="10" xfId="75" applyNumberFormat="1" applyFont="1" applyFill="1" applyBorder="1" applyAlignment="1">
      <alignment horizontal="right" vertical="center"/>
    </xf>
    <xf numFmtId="0" fontId="26" fillId="0" borderId="0" xfId="75" applyFont="1" applyFill="1"/>
    <xf numFmtId="0" fontId="24" fillId="24" borderId="10" xfId="75" applyFont="1" applyFill="1" applyBorder="1" applyAlignment="1">
      <alignment horizontal="justify" vertical="center" wrapText="1"/>
    </xf>
    <xf numFmtId="49" fontId="24" fillId="24" borderId="10" xfId="75" applyNumberFormat="1" applyFont="1" applyFill="1" applyBorder="1" applyAlignment="1">
      <alignment vertical="center" wrapText="1"/>
    </xf>
    <xf numFmtId="0" fontId="27" fillId="24" borderId="10" xfId="75" applyFont="1" applyFill="1" applyBorder="1" applyAlignment="1">
      <alignment horizontal="center" vertical="center"/>
    </xf>
    <xf numFmtId="0" fontId="27" fillId="24" borderId="10" xfId="75" applyFont="1" applyFill="1" applyBorder="1" applyAlignment="1">
      <alignment vertical="center" wrapText="1"/>
    </xf>
    <xf numFmtId="4" fontId="27" fillId="24" borderId="10" xfId="75" applyNumberFormat="1" applyFont="1" applyFill="1" applyBorder="1" applyAlignment="1">
      <alignment horizontal="right" vertical="center"/>
    </xf>
    <xf numFmtId="2" fontId="4" fillId="24" borderId="10" xfId="75" applyNumberFormat="1" applyFont="1" applyFill="1" applyBorder="1" applyAlignment="1">
      <alignment horizontal="justify" vertical="center" wrapText="1"/>
    </xf>
    <xf numFmtId="2" fontId="24" fillId="24" borderId="10" xfId="75" applyNumberFormat="1" applyFont="1" applyFill="1" applyBorder="1" applyAlignment="1">
      <alignment horizontal="left" vertical="center" wrapText="1"/>
    </xf>
    <xf numFmtId="0" fontId="24" fillId="24" borderId="10" xfId="75" applyFont="1" applyFill="1" applyBorder="1" applyAlignment="1">
      <alignment horizontal="left" vertical="center" wrapText="1"/>
    </xf>
    <xf numFmtId="0" fontId="4" fillId="24" borderId="10" xfId="75" applyFont="1" applyFill="1" applyBorder="1" applyAlignment="1">
      <alignment horizontal="left" vertical="center" wrapText="1"/>
    </xf>
    <xf numFmtId="0" fontId="4" fillId="0" borderId="10" xfId="75" applyFont="1" applyFill="1" applyBorder="1" applyAlignment="1">
      <alignment horizontal="center" vertical="center"/>
    </xf>
    <xf numFmtId="0" fontId="4" fillId="0" borderId="10" xfId="75" applyFont="1" applyFill="1" applyBorder="1" applyAlignment="1">
      <alignment vertical="center" wrapText="1"/>
    </xf>
    <xf numFmtId="4" fontId="4" fillId="0" borderId="10" xfId="75" applyNumberFormat="1" applyFont="1" applyFill="1" applyBorder="1" applyAlignment="1">
      <alignment horizontal="right" vertical="center"/>
    </xf>
    <xf numFmtId="0" fontId="4" fillId="0" borderId="0" xfId="75" applyFont="1" applyFill="1"/>
    <xf numFmtId="0" fontId="24" fillId="0" borderId="10" xfId="75" applyFont="1" applyFill="1" applyBorder="1" applyAlignment="1">
      <alignment horizontal="center" vertical="center"/>
    </xf>
    <xf numFmtId="0" fontId="24" fillId="0" borderId="10" xfId="75" applyFont="1" applyFill="1" applyBorder="1" applyAlignment="1">
      <alignment vertical="center" wrapText="1"/>
    </xf>
    <xf numFmtId="4" fontId="24" fillId="0" borderId="10" xfId="75" applyNumberFormat="1" applyFont="1" applyFill="1" applyBorder="1" applyAlignment="1">
      <alignment horizontal="right" vertical="center"/>
    </xf>
    <xf numFmtId="0" fontId="27" fillId="0" borderId="10" xfId="75" applyFont="1" applyFill="1" applyBorder="1" applyAlignment="1">
      <alignment vertical="center" wrapText="1"/>
    </xf>
    <xf numFmtId="4" fontId="27" fillId="0" borderId="10" xfId="75" applyNumberFormat="1" applyFont="1" applyFill="1" applyBorder="1" applyAlignment="1">
      <alignment horizontal="right" vertical="center"/>
    </xf>
    <xf numFmtId="0" fontId="27" fillId="29" borderId="10" xfId="75" applyFont="1" applyFill="1" applyBorder="1" applyAlignment="1">
      <alignment horizontal="center" vertical="center"/>
    </xf>
    <xf numFmtId="0" fontId="27" fillId="29" borderId="10" xfId="75" applyFont="1" applyFill="1" applyBorder="1" applyAlignment="1">
      <alignment vertical="center" wrapText="1"/>
    </xf>
    <xf numFmtId="4" fontId="27" fillId="29" borderId="10" xfId="75" applyNumberFormat="1" applyFont="1" applyFill="1" applyBorder="1" applyAlignment="1">
      <alignment horizontal="right" vertical="center"/>
    </xf>
    <xf numFmtId="0" fontId="4" fillId="29" borderId="10" xfId="75" applyFont="1" applyFill="1" applyBorder="1" applyAlignment="1">
      <alignment horizontal="center" vertical="center" wrapText="1"/>
    </xf>
    <xf numFmtId="0" fontId="27" fillId="29" borderId="11" xfId="75" applyFont="1" applyFill="1" applyBorder="1" applyAlignment="1">
      <alignment horizontal="left" vertical="center" wrapText="1"/>
    </xf>
    <xf numFmtId="4" fontId="4" fillId="29" borderId="10" xfId="75" applyNumberFormat="1" applyFont="1" applyFill="1" applyBorder="1" applyAlignment="1">
      <alignment horizontal="right" vertical="center" wrapText="1"/>
    </xf>
    <xf numFmtId="0" fontId="24" fillId="29" borderId="11" xfId="75" applyFont="1" applyFill="1" applyBorder="1" applyAlignment="1">
      <alignment horizontal="left" vertical="center" wrapText="1"/>
    </xf>
    <xf numFmtId="0" fontId="4" fillId="29" borderId="11" xfId="75" applyFont="1" applyFill="1" applyBorder="1" applyAlignment="1">
      <alignment horizontal="left" vertical="center" wrapText="1"/>
    </xf>
    <xf numFmtId="49" fontId="24" fillId="29" borderId="11" xfId="75" applyNumberFormat="1" applyFont="1" applyFill="1" applyBorder="1" applyAlignment="1">
      <alignment horizontal="left" vertical="center" wrapText="1"/>
    </xf>
    <xf numFmtId="0" fontId="4" fillId="0" borderId="10" xfId="75" applyFont="1" applyFill="1" applyBorder="1" applyAlignment="1">
      <alignment horizontal="left" vertical="center" wrapText="1"/>
    </xf>
    <xf numFmtId="0" fontId="24" fillId="0" borderId="10" xfId="75" applyFont="1" applyFill="1" applyBorder="1" applyAlignment="1">
      <alignment horizontal="left" vertical="center" wrapText="1"/>
    </xf>
    <xf numFmtId="0" fontId="27" fillId="0" borderId="10" xfId="75" applyFont="1" applyFill="1" applyBorder="1" applyAlignment="1">
      <alignment horizontal="center" vertical="center"/>
    </xf>
    <xf numFmtId="0" fontId="27" fillId="29" borderId="10" xfId="75" applyFont="1" applyFill="1" applyBorder="1" applyAlignment="1">
      <alignment horizontal="center" vertical="center" wrapText="1"/>
    </xf>
    <xf numFmtId="49" fontId="27" fillId="29" borderId="11" xfId="75" applyNumberFormat="1" applyFont="1" applyFill="1" applyBorder="1" applyAlignment="1">
      <alignment horizontal="left" vertical="center" wrapText="1"/>
    </xf>
    <xf numFmtId="4" fontId="27" fillId="29" borderId="10" xfId="75" applyNumberFormat="1" applyFont="1" applyFill="1" applyBorder="1" applyAlignment="1">
      <alignment horizontal="right" vertical="center" wrapText="1"/>
    </xf>
    <xf numFmtId="0" fontId="34" fillId="0" borderId="10" xfId="75" applyFont="1" applyFill="1" applyBorder="1" applyAlignment="1">
      <alignment horizontal="center" vertical="center"/>
    </xf>
    <xf numFmtId="0" fontId="34" fillId="0" borderId="10" xfId="75" applyFont="1" applyFill="1" applyBorder="1" applyAlignment="1">
      <alignment vertical="center" wrapText="1"/>
    </xf>
    <xf numFmtId="4" fontId="34" fillId="0" borderId="10" xfId="75" applyNumberFormat="1" applyFont="1" applyFill="1" applyBorder="1" applyAlignment="1">
      <alignment horizontal="right" vertical="center"/>
    </xf>
    <xf numFmtId="0" fontId="35" fillId="0" borderId="0" xfId="75" applyFont="1" applyFill="1"/>
    <xf numFmtId="4" fontId="24" fillId="24" borderId="10" xfId="0" applyNumberFormat="1" applyFont="1" applyFill="1" applyBorder="1" applyAlignment="1">
      <alignment horizontal="right" vertical="center"/>
    </xf>
    <xf numFmtId="4" fontId="24" fillId="29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4" fillId="29" borderId="11" xfId="0" applyFont="1" applyFill="1" applyBorder="1" applyAlignment="1">
      <alignment horizontal="left" vertical="center" wrapText="1"/>
    </xf>
    <xf numFmtId="49" fontId="24" fillId="29" borderId="11" xfId="0" applyNumberFormat="1" applyFont="1" applyFill="1" applyBorder="1" applyAlignment="1">
      <alignment horizontal="left" vertical="center" wrapText="1"/>
    </xf>
    <xf numFmtId="0" fontId="36" fillId="0" borderId="0" xfId="34" applyFont="1">
      <alignment horizontal="center"/>
    </xf>
    <xf numFmtId="0" fontId="3" fillId="0" borderId="10" xfId="75" applyFont="1" applyFill="1" applyBorder="1" applyAlignment="1">
      <alignment horizontal="center" vertical="center"/>
    </xf>
    <xf numFmtId="0" fontId="3" fillId="0" borderId="10" xfId="75" applyFont="1" applyFill="1" applyBorder="1" applyAlignment="1">
      <alignment vertical="center" wrapText="1"/>
    </xf>
    <xf numFmtId="4" fontId="3" fillId="0" borderId="10" xfId="75" applyNumberFormat="1" applyFont="1" applyFill="1" applyBorder="1" applyAlignment="1">
      <alignment horizontal="right" vertical="center"/>
    </xf>
    <xf numFmtId="0" fontId="4" fillId="0" borderId="10" xfId="75" applyFont="1" applyFill="1" applyBorder="1" applyAlignment="1">
      <alignment vertical="center"/>
    </xf>
    <xf numFmtId="0" fontId="3" fillId="24" borderId="10" xfId="75" applyFont="1" applyFill="1" applyBorder="1" applyAlignment="1">
      <alignment vertical="center"/>
    </xf>
    <xf numFmtId="4" fontId="3" fillId="24" borderId="10" xfId="75" applyNumberFormat="1" applyFont="1" applyFill="1" applyBorder="1" applyAlignment="1">
      <alignment horizontal="right" vertical="center"/>
    </xf>
    <xf numFmtId="0" fontId="3" fillId="0" borderId="10" xfId="75" applyFont="1" applyFill="1" applyBorder="1" applyAlignment="1">
      <alignment horizontal="left" vertical="center" wrapText="1"/>
    </xf>
    <xf numFmtId="0" fontId="3" fillId="0" borderId="10" xfId="75" applyFont="1" applyFill="1" applyBorder="1" applyAlignment="1">
      <alignment vertical="center"/>
    </xf>
    <xf numFmtId="0" fontId="4" fillId="29" borderId="10" xfId="0" applyFont="1" applyFill="1" applyBorder="1" applyAlignment="1">
      <alignment horizontal="center" vertical="center" wrapText="1"/>
    </xf>
    <xf numFmtId="0" fontId="27" fillId="29" borderId="11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left" vertical="center" wrapText="1"/>
    </xf>
    <xf numFmtId="4" fontId="3" fillId="29" borderId="10" xfId="75" applyNumberFormat="1" applyFont="1" applyFill="1" applyBorder="1" applyAlignment="1">
      <alignment horizontal="right" vertical="center"/>
    </xf>
    <xf numFmtId="4" fontId="4" fillId="29" borderId="10" xfId="75" applyNumberFormat="1" applyFont="1" applyFill="1" applyBorder="1" applyAlignment="1">
      <alignment horizontal="right" vertical="center"/>
    </xf>
    <xf numFmtId="0" fontId="4" fillId="29" borderId="10" xfId="75" applyFont="1" applyFill="1" applyBorder="1" applyAlignment="1">
      <alignment horizontal="center" vertical="center"/>
    </xf>
    <xf numFmtId="0" fontId="4" fillId="29" borderId="10" xfId="75" applyFont="1" applyFill="1" applyBorder="1" applyAlignment="1">
      <alignment horizontal="left" vertical="center" wrapText="1"/>
    </xf>
    <xf numFmtId="0" fontId="24" fillId="29" borderId="10" xfId="75" applyFont="1" applyFill="1" applyBorder="1" applyAlignment="1">
      <alignment horizontal="left" vertical="center" wrapText="1"/>
    </xf>
    <xf numFmtId="4" fontId="5" fillId="29" borderId="0" xfId="75" applyNumberFormat="1" applyFont="1" applyFill="1"/>
    <xf numFmtId="4" fontId="24" fillId="29" borderId="0" xfId="75" applyNumberFormat="1" applyFont="1" applyFill="1"/>
    <xf numFmtId="0" fontId="3" fillId="0" borderId="0" xfId="75" applyFont="1" applyFill="1" applyAlignment="1">
      <alignment horizontal="right"/>
    </xf>
    <xf numFmtId="4" fontId="3" fillId="0" borderId="0" xfId="75" applyNumberFormat="1" applyFont="1" applyFill="1" applyAlignment="1">
      <alignment horizontal="right"/>
    </xf>
    <xf numFmtId="0" fontId="27" fillId="0" borderId="0" xfId="75" applyFont="1" applyFill="1"/>
    <xf numFmtId="0" fontId="5" fillId="29" borderId="0" xfId="75" applyFont="1" applyFill="1" applyAlignment="1">
      <alignment horizontal="center"/>
    </xf>
    <xf numFmtId="0" fontId="3" fillId="0" borderId="10" xfId="75" applyFont="1" applyFill="1" applyBorder="1" applyAlignment="1">
      <alignment horizontal="right" vertical="center"/>
    </xf>
    <xf numFmtId="0" fontId="3" fillId="0" borderId="0" xfId="75" applyNumberFormat="1" applyFont="1" applyFill="1" applyAlignment="1">
      <alignment horizontal="center" vertical="center" wrapText="1"/>
    </xf>
    <xf numFmtId="0" fontId="3" fillId="0" borderId="0" xfId="75" applyFont="1" applyFill="1" applyAlignment="1">
      <alignment horizontal="right"/>
    </xf>
  </cellXfs>
  <cellStyles count="9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br" xfId="19"/>
    <cellStyle name="col" xfId="20"/>
    <cellStyle name="style0" xfId="21"/>
    <cellStyle name="td" xfId="22"/>
    <cellStyle name="tr" xfId="23"/>
    <cellStyle name="xl21" xfId="24"/>
    <cellStyle name="xl22" xfId="25"/>
    <cellStyle name="xl22 2" xfId="26"/>
    <cellStyle name="xl23" xfId="27"/>
    <cellStyle name="xl23 2" xfId="28"/>
    <cellStyle name="xl24" xfId="29"/>
    <cellStyle name="xl25" xfId="30"/>
    <cellStyle name="xl26" xfId="31"/>
    <cellStyle name="xl26 2" xfId="32"/>
    <cellStyle name="xl27" xfId="33"/>
    <cellStyle name="xl28" xfId="34"/>
    <cellStyle name="xl28 2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xl40" xfId="47"/>
    <cellStyle name="xl41" xfId="48"/>
    <cellStyle name="xl42" xfId="49"/>
    <cellStyle name="xl43" xfId="50"/>
    <cellStyle name="xl44" xfId="51"/>
    <cellStyle name="xl54" xfId="52"/>
    <cellStyle name="xl57" xfId="53"/>
    <cellStyle name="xl58" xfId="54"/>
    <cellStyle name="xl59" xfId="55"/>
    <cellStyle name="xl61" xfId="56"/>
    <cellStyle name="xl64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9"/>
    <cellStyle name="Обычный 9 2" xfId="90"/>
    <cellStyle name="Плохой 2" xfId="83"/>
    <cellStyle name="Пояснение 2" xfId="84"/>
    <cellStyle name="Примечание 2" xfId="85"/>
    <cellStyle name="Связанная ячейка 2" xfId="86"/>
    <cellStyle name="Текст предупреждения 2" xfId="87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abSelected="1" topLeftCell="A110" zoomScaleNormal="100" workbookViewId="0">
      <selection activeCell="F11" sqref="F11:H11"/>
    </sheetView>
  </sheetViews>
  <sheetFormatPr defaultColWidth="9.140625" defaultRowHeight="16.5" customHeight="1" x14ac:dyDescent="0.3"/>
  <cols>
    <col min="1" max="1" width="27.5703125" style="7" customWidth="1"/>
    <col min="2" max="2" width="46.28515625" style="11" customWidth="1"/>
    <col min="3" max="3" width="17.5703125" style="10" customWidth="1"/>
    <col min="4" max="4" width="17.7109375" style="10" customWidth="1"/>
    <col min="5" max="5" width="17.5703125" style="10" customWidth="1"/>
    <col min="6" max="6" width="20" style="7" customWidth="1"/>
    <col min="7" max="7" width="21.140625" style="7" customWidth="1"/>
    <col min="8" max="8" width="23.28515625" style="7" customWidth="1"/>
    <col min="9" max="9" width="17" style="7" customWidth="1"/>
    <col min="10" max="16384" width="9.140625" style="7"/>
  </cols>
  <sheetData>
    <row r="1" spans="1:8" ht="18.75" x14ac:dyDescent="0.3">
      <c r="B1" s="100" t="s">
        <v>0</v>
      </c>
      <c r="C1" s="100"/>
      <c r="D1" s="100"/>
      <c r="E1" s="100"/>
    </row>
    <row r="2" spans="1:8" ht="18.75" x14ac:dyDescent="0.3">
      <c r="A2" s="8"/>
      <c r="B2" s="100" t="s">
        <v>1</v>
      </c>
      <c r="C2" s="100"/>
      <c r="D2" s="100"/>
      <c r="E2" s="100"/>
    </row>
    <row r="3" spans="1:8" ht="18.75" x14ac:dyDescent="0.3">
      <c r="A3" s="8"/>
      <c r="B3" s="100" t="s">
        <v>302</v>
      </c>
      <c r="C3" s="100"/>
      <c r="D3" s="100"/>
      <c r="E3" s="100"/>
    </row>
    <row r="4" spans="1:8" ht="18.75" x14ac:dyDescent="0.3">
      <c r="A4" s="8"/>
      <c r="B4" s="94"/>
      <c r="C4" s="94"/>
      <c r="D4" s="95"/>
      <c r="E4" s="95"/>
    </row>
    <row r="5" spans="1:8" ht="6.75" customHeight="1" x14ac:dyDescent="0.3">
      <c r="B5" s="9"/>
      <c r="C5" s="93"/>
      <c r="D5" s="93"/>
      <c r="E5" s="93"/>
      <c r="F5" s="1"/>
    </row>
    <row r="6" spans="1:8" ht="42.75" customHeight="1" x14ac:dyDescent="0.3">
      <c r="A6" s="99" t="s">
        <v>301</v>
      </c>
      <c r="B6" s="99"/>
      <c r="C6" s="99"/>
      <c r="D6" s="99"/>
      <c r="E6" s="99"/>
    </row>
    <row r="7" spans="1:8" ht="9.75" customHeight="1" x14ac:dyDescent="0.3"/>
    <row r="8" spans="1:8" ht="16.5" customHeight="1" x14ac:dyDescent="0.3">
      <c r="C8" s="12"/>
      <c r="D8" s="12"/>
      <c r="E8" s="74" t="s">
        <v>240</v>
      </c>
    </row>
    <row r="9" spans="1:8" ht="57.75" customHeight="1" x14ac:dyDescent="0.3">
      <c r="A9" s="13" t="s">
        <v>23</v>
      </c>
      <c r="B9" s="14" t="s">
        <v>24</v>
      </c>
      <c r="C9" s="14" t="s">
        <v>239</v>
      </c>
      <c r="D9" s="14" t="s">
        <v>261</v>
      </c>
      <c r="E9" s="14" t="s">
        <v>303</v>
      </c>
    </row>
    <row r="10" spans="1:8" ht="18.75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8" ht="31.5" x14ac:dyDescent="0.3">
      <c r="A11" s="75" t="s">
        <v>25</v>
      </c>
      <c r="B11" s="76" t="s">
        <v>26</v>
      </c>
      <c r="C11" s="77">
        <f>C12+C44</f>
        <v>1003221981.0200001</v>
      </c>
      <c r="D11" s="77">
        <f>D12+D44</f>
        <v>1051290106.08</v>
      </c>
      <c r="E11" s="77">
        <f>E12+E44</f>
        <v>1110390127.4999998</v>
      </c>
      <c r="F11" s="16"/>
      <c r="G11" s="16"/>
      <c r="H11" s="16"/>
    </row>
    <row r="12" spans="1:8" ht="18.75" x14ac:dyDescent="0.3">
      <c r="A12" s="75"/>
      <c r="B12" s="78" t="s">
        <v>27</v>
      </c>
      <c r="C12" s="43">
        <f>C14+C25+C33+C39+C20</f>
        <v>897716609.55000007</v>
      </c>
      <c r="D12" s="43">
        <f>D14+D25+D33+D39+D20</f>
        <v>952471447.62</v>
      </c>
      <c r="E12" s="43">
        <f>E14+E25+E33+E39+E20</f>
        <v>1008805255.0099999</v>
      </c>
      <c r="F12" s="16"/>
    </row>
    <row r="13" spans="1:8" ht="18.75" x14ac:dyDescent="0.3">
      <c r="A13" s="75"/>
      <c r="B13" s="78" t="s">
        <v>28</v>
      </c>
      <c r="C13" s="77"/>
      <c r="D13" s="77"/>
      <c r="E13" s="77"/>
    </row>
    <row r="14" spans="1:8" ht="18.75" x14ac:dyDescent="0.3">
      <c r="A14" s="3" t="s">
        <v>29</v>
      </c>
      <c r="B14" s="79" t="s">
        <v>30</v>
      </c>
      <c r="C14" s="80">
        <f>C15</f>
        <v>826690150.88</v>
      </c>
      <c r="D14" s="80">
        <f>D15</f>
        <v>878814990.34000003</v>
      </c>
      <c r="E14" s="80">
        <f>E15</f>
        <v>933080376.02999997</v>
      </c>
    </row>
    <row r="15" spans="1:8" ht="18.75" x14ac:dyDescent="0.3">
      <c r="A15" s="17" t="s">
        <v>31</v>
      </c>
      <c r="B15" s="18" t="s">
        <v>32</v>
      </c>
      <c r="C15" s="19">
        <f>C16+C17+C18+C19</f>
        <v>826690150.88</v>
      </c>
      <c r="D15" s="19">
        <f t="shared" ref="D15:E15" si="0">D16+D17+D18+D19</f>
        <v>878814990.34000003</v>
      </c>
      <c r="E15" s="19">
        <f t="shared" si="0"/>
        <v>933080376.02999997</v>
      </c>
    </row>
    <row r="16" spans="1:8" s="1" customFormat="1" ht="90" x14ac:dyDescent="0.3">
      <c r="A16" s="28" t="s">
        <v>33</v>
      </c>
      <c r="B16" s="29" t="s">
        <v>34</v>
      </c>
      <c r="C16" s="30">
        <v>823212041.88</v>
      </c>
      <c r="D16" s="70">
        <v>875125125.34000003</v>
      </c>
      <c r="E16" s="70">
        <v>929165861.02999997</v>
      </c>
    </row>
    <row r="17" spans="1:5" s="1" customFormat="1" ht="135" x14ac:dyDescent="0.3">
      <c r="A17" s="28" t="s">
        <v>35</v>
      </c>
      <c r="B17" s="29" t="s">
        <v>304</v>
      </c>
      <c r="C17" s="30">
        <v>635402</v>
      </c>
      <c r="D17" s="70">
        <v>674087</v>
      </c>
      <c r="E17" s="70">
        <v>715127</v>
      </c>
    </row>
    <row r="18" spans="1:5" s="1" customFormat="1" ht="60" x14ac:dyDescent="0.3">
      <c r="A18" s="28" t="s">
        <v>36</v>
      </c>
      <c r="B18" s="29" t="s">
        <v>305</v>
      </c>
      <c r="C18" s="30">
        <v>1878166</v>
      </c>
      <c r="D18" s="70">
        <v>1992514</v>
      </c>
      <c r="E18" s="70">
        <v>2113824</v>
      </c>
    </row>
    <row r="19" spans="1:5" s="1" customFormat="1" ht="120" x14ac:dyDescent="0.3">
      <c r="A19" s="28" t="s">
        <v>254</v>
      </c>
      <c r="B19" s="29" t="s">
        <v>263</v>
      </c>
      <c r="C19" s="30">
        <v>964541</v>
      </c>
      <c r="D19" s="70">
        <v>1023264</v>
      </c>
      <c r="E19" s="70">
        <v>1085564</v>
      </c>
    </row>
    <row r="20" spans="1:5" ht="47.25" x14ac:dyDescent="0.3">
      <c r="A20" s="3" t="s">
        <v>37</v>
      </c>
      <c r="B20" s="5" t="s">
        <v>38</v>
      </c>
      <c r="C20" s="80">
        <f>C21</f>
        <v>8760769.7300000004</v>
      </c>
      <c r="D20" s="80">
        <f>D21</f>
        <v>9292174.2300000004</v>
      </c>
      <c r="E20" s="80">
        <f>E21</f>
        <v>9622948.9299999997</v>
      </c>
    </row>
    <row r="21" spans="1:5" ht="47.25" x14ac:dyDescent="0.3">
      <c r="A21" s="17" t="s">
        <v>39</v>
      </c>
      <c r="B21" s="23" t="s">
        <v>40</v>
      </c>
      <c r="C21" s="19">
        <f>C22+C23+C24</f>
        <v>8760769.7300000004</v>
      </c>
      <c r="D21" s="19">
        <f>D22+D23+D24</f>
        <v>9292174.2300000004</v>
      </c>
      <c r="E21" s="19">
        <f>E22+E23+E24</f>
        <v>9622948.9299999997</v>
      </c>
    </row>
    <row r="22" spans="1:5" ht="150" x14ac:dyDescent="0.3">
      <c r="A22" s="28" t="s">
        <v>41</v>
      </c>
      <c r="B22" s="29" t="s">
        <v>306</v>
      </c>
      <c r="C22" s="30">
        <v>3919547.56</v>
      </c>
      <c r="D22" s="70">
        <v>4091226.27</v>
      </c>
      <c r="E22" s="70">
        <f>4213963.05</f>
        <v>4213963.05</v>
      </c>
    </row>
    <row r="23" spans="1:5" ht="165" x14ac:dyDescent="0.3">
      <c r="A23" s="28" t="s">
        <v>42</v>
      </c>
      <c r="B23" s="29" t="s">
        <v>307</v>
      </c>
      <c r="C23" s="30">
        <v>21954.82</v>
      </c>
      <c r="D23" s="70">
        <v>23638.85</v>
      </c>
      <c r="E23" s="70">
        <v>24584.41</v>
      </c>
    </row>
    <row r="24" spans="1:5" ht="150" x14ac:dyDescent="0.3">
      <c r="A24" s="28" t="s">
        <v>43</v>
      </c>
      <c r="B24" s="29" t="s">
        <v>308</v>
      </c>
      <c r="C24" s="30">
        <f>5304958.84-485691.49</f>
        <v>4819267.3499999996</v>
      </c>
      <c r="D24" s="70">
        <f>5702351.74-525042.63</f>
        <v>5177309.1100000003</v>
      </c>
      <c r="E24" s="70">
        <f>5930445.81-546044.34</f>
        <v>5384401.4699999997</v>
      </c>
    </row>
    <row r="25" spans="1:5" ht="18.75" x14ac:dyDescent="0.3">
      <c r="A25" s="3" t="s">
        <v>44</v>
      </c>
      <c r="B25" s="79" t="s">
        <v>45</v>
      </c>
      <c r="C25" s="80">
        <f>C26+C32</f>
        <v>38642932</v>
      </c>
      <c r="D25" s="80">
        <f t="shared" ref="D25:E25" si="1">D26+D32</f>
        <v>40095548</v>
      </c>
      <c r="E25" s="80">
        <f t="shared" si="1"/>
        <v>41434927</v>
      </c>
    </row>
    <row r="26" spans="1:5" ht="31.5" x14ac:dyDescent="0.3">
      <c r="A26" s="17" t="s">
        <v>46</v>
      </c>
      <c r="B26" s="24" t="s">
        <v>47</v>
      </c>
      <c r="C26" s="19">
        <f>C27+C29</f>
        <v>37360257</v>
      </c>
      <c r="D26" s="19">
        <f>D27+D29</f>
        <v>38731673</v>
      </c>
      <c r="E26" s="19">
        <f>E27+E29</f>
        <v>39974945</v>
      </c>
    </row>
    <row r="27" spans="1:5" s="25" customFormat="1" ht="45" x14ac:dyDescent="0.25">
      <c r="A27" s="20" t="s">
        <v>48</v>
      </c>
      <c r="B27" s="21" t="s">
        <v>49</v>
      </c>
      <c r="C27" s="22">
        <f>C28</f>
        <v>16802407</v>
      </c>
      <c r="D27" s="22">
        <f>D28</f>
        <v>17215866</v>
      </c>
      <c r="E27" s="22">
        <f>E28</f>
        <v>17666883</v>
      </c>
    </row>
    <row r="28" spans="1:5" s="25" customFormat="1" ht="45" x14ac:dyDescent="0.25">
      <c r="A28" s="20" t="s">
        <v>50</v>
      </c>
      <c r="B28" s="21" t="s">
        <v>49</v>
      </c>
      <c r="C28" s="22">
        <v>16802407</v>
      </c>
      <c r="D28" s="69">
        <v>17215866</v>
      </c>
      <c r="E28" s="69">
        <v>17666883</v>
      </c>
    </row>
    <row r="29" spans="1:5" s="25" customFormat="1" ht="60" x14ac:dyDescent="0.25">
      <c r="A29" s="20" t="s">
        <v>51</v>
      </c>
      <c r="B29" s="21" t="s">
        <v>52</v>
      </c>
      <c r="C29" s="22">
        <f>C30</f>
        <v>20557850</v>
      </c>
      <c r="D29" s="22">
        <f>D30</f>
        <v>21515807</v>
      </c>
      <c r="E29" s="22">
        <f>E30</f>
        <v>22308062</v>
      </c>
    </row>
    <row r="30" spans="1:5" s="25" customFormat="1" ht="90" x14ac:dyDescent="0.25">
      <c r="A30" s="20" t="s">
        <v>53</v>
      </c>
      <c r="B30" s="21" t="s">
        <v>211</v>
      </c>
      <c r="C30" s="22">
        <v>20557850</v>
      </c>
      <c r="D30" s="69">
        <v>21515807</v>
      </c>
      <c r="E30" s="69">
        <v>22308062</v>
      </c>
    </row>
    <row r="31" spans="1:5" s="31" customFormat="1" ht="31.5" x14ac:dyDescent="0.3">
      <c r="A31" s="17" t="s">
        <v>54</v>
      </c>
      <c r="B31" s="24" t="s">
        <v>55</v>
      </c>
      <c r="C31" s="19">
        <f>C32</f>
        <v>1282675</v>
      </c>
      <c r="D31" s="19">
        <f>D32</f>
        <v>1363875</v>
      </c>
      <c r="E31" s="19">
        <f>E32</f>
        <v>1459982</v>
      </c>
    </row>
    <row r="32" spans="1:5" ht="45" x14ac:dyDescent="0.3">
      <c r="A32" s="20" t="s">
        <v>56</v>
      </c>
      <c r="B32" s="32" t="s">
        <v>57</v>
      </c>
      <c r="C32" s="22">
        <v>1282675</v>
      </c>
      <c r="D32" s="69">
        <v>1363875</v>
      </c>
      <c r="E32" s="69">
        <v>1459982</v>
      </c>
    </row>
    <row r="33" spans="1:5" ht="18.75" x14ac:dyDescent="0.3">
      <c r="A33" s="3" t="s">
        <v>58</v>
      </c>
      <c r="B33" s="79" t="s">
        <v>59</v>
      </c>
      <c r="C33" s="80">
        <f>C34+C36</f>
        <v>12798152.940000001</v>
      </c>
      <c r="D33" s="80">
        <f>D34+D36</f>
        <v>13119693.050000001</v>
      </c>
      <c r="E33" s="80">
        <f>E34+E36</f>
        <v>13183790.050000001</v>
      </c>
    </row>
    <row r="34" spans="1:5" ht="18.75" x14ac:dyDescent="0.3">
      <c r="A34" s="17" t="s">
        <v>60</v>
      </c>
      <c r="B34" s="24" t="s">
        <v>61</v>
      </c>
      <c r="C34" s="19">
        <f>C35</f>
        <v>6346200</v>
      </c>
      <c r="D34" s="19">
        <f>D35</f>
        <v>6409662</v>
      </c>
      <c r="E34" s="19">
        <f>E35</f>
        <v>6473759</v>
      </c>
    </row>
    <row r="35" spans="1:5" ht="60" x14ac:dyDescent="0.3">
      <c r="A35" s="20" t="s">
        <v>62</v>
      </c>
      <c r="B35" s="33" t="s">
        <v>63</v>
      </c>
      <c r="C35" s="22">
        <v>6346200</v>
      </c>
      <c r="D35" s="69">
        <v>6409662</v>
      </c>
      <c r="E35" s="69">
        <v>6473759</v>
      </c>
    </row>
    <row r="36" spans="1:5" ht="18.75" x14ac:dyDescent="0.3">
      <c r="A36" s="17" t="s">
        <v>64</v>
      </c>
      <c r="B36" s="24" t="s">
        <v>65</v>
      </c>
      <c r="C36" s="19">
        <f t="shared" ref="C36:E37" si="2">C37</f>
        <v>6451952.9400000004</v>
      </c>
      <c r="D36" s="19">
        <f t="shared" si="2"/>
        <v>6710031.0499999998</v>
      </c>
      <c r="E36" s="19">
        <f t="shared" si="2"/>
        <v>6710031.0499999998</v>
      </c>
    </row>
    <row r="37" spans="1:5" ht="18.75" x14ac:dyDescent="0.3">
      <c r="A37" s="20" t="s">
        <v>66</v>
      </c>
      <c r="B37" s="21" t="s">
        <v>67</v>
      </c>
      <c r="C37" s="22">
        <f t="shared" si="2"/>
        <v>6451952.9400000004</v>
      </c>
      <c r="D37" s="22">
        <f t="shared" si="2"/>
        <v>6710031.0499999998</v>
      </c>
      <c r="E37" s="22">
        <f t="shared" si="2"/>
        <v>6710031.0499999998</v>
      </c>
    </row>
    <row r="38" spans="1:5" ht="45" x14ac:dyDescent="0.3">
      <c r="A38" s="20" t="s">
        <v>68</v>
      </c>
      <c r="B38" s="21" t="s">
        <v>69</v>
      </c>
      <c r="C38" s="22">
        <v>6451952.9400000004</v>
      </c>
      <c r="D38" s="69">
        <v>6710031.0499999998</v>
      </c>
      <c r="E38" s="69">
        <v>6710031.0499999998</v>
      </c>
    </row>
    <row r="39" spans="1:5" ht="18.75" x14ac:dyDescent="0.3">
      <c r="A39" s="3" t="s">
        <v>70</v>
      </c>
      <c r="B39" s="79" t="s">
        <v>71</v>
      </c>
      <c r="C39" s="80">
        <f>C40+C42</f>
        <v>10824604</v>
      </c>
      <c r="D39" s="80">
        <f>D40+D42</f>
        <v>11149042</v>
      </c>
      <c r="E39" s="80">
        <f>E40+E42</f>
        <v>11483213</v>
      </c>
    </row>
    <row r="40" spans="1:5" ht="45" x14ac:dyDescent="0.3">
      <c r="A40" s="34" t="s">
        <v>72</v>
      </c>
      <c r="B40" s="35" t="s">
        <v>73</v>
      </c>
      <c r="C40" s="36">
        <f>C41</f>
        <v>10814604</v>
      </c>
      <c r="D40" s="36">
        <f>D41</f>
        <v>11139042</v>
      </c>
      <c r="E40" s="36">
        <f>E41</f>
        <v>11473213</v>
      </c>
    </row>
    <row r="41" spans="1:5" ht="60" x14ac:dyDescent="0.3">
      <c r="A41" s="20" t="s">
        <v>265</v>
      </c>
      <c r="B41" s="21" t="s">
        <v>74</v>
      </c>
      <c r="C41" s="22">
        <v>10814604</v>
      </c>
      <c r="D41" s="69">
        <v>11139042</v>
      </c>
      <c r="E41" s="69">
        <v>11473213</v>
      </c>
    </row>
    <row r="42" spans="1:5" ht="60" x14ac:dyDescent="0.3">
      <c r="A42" s="34" t="s">
        <v>75</v>
      </c>
      <c r="B42" s="35" t="s">
        <v>76</v>
      </c>
      <c r="C42" s="36">
        <f>C43</f>
        <v>10000</v>
      </c>
      <c r="D42" s="36">
        <f>D43</f>
        <v>10000</v>
      </c>
      <c r="E42" s="36">
        <f>E43</f>
        <v>10000</v>
      </c>
    </row>
    <row r="43" spans="1:5" ht="33" customHeight="1" x14ac:dyDescent="0.3">
      <c r="A43" s="20" t="s">
        <v>264</v>
      </c>
      <c r="B43" s="21" t="s">
        <v>77</v>
      </c>
      <c r="C43" s="22">
        <v>10000</v>
      </c>
      <c r="D43" s="69">
        <v>10000</v>
      </c>
      <c r="E43" s="69">
        <v>10000</v>
      </c>
    </row>
    <row r="44" spans="1:5" ht="18.75" x14ac:dyDescent="0.3">
      <c r="A44" s="3"/>
      <c r="B44" s="24" t="s">
        <v>78</v>
      </c>
      <c r="C44" s="19">
        <f>C45+C65+C74+C78+C117+C59</f>
        <v>105505371.46999998</v>
      </c>
      <c r="D44" s="19">
        <f t="shared" ref="D44:E44" si="3">D45+D65+D74+D78+D117+D59</f>
        <v>98818658.460000008</v>
      </c>
      <c r="E44" s="19">
        <f t="shared" si="3"/>
        <v>101584872.48999999</v>
      </c>
    </row>
    <row r="45" spans="1:5" ht="47.25" x14ac:dyDescent="0.3">
      <c r="A45" s="2" t="s">
        <v>79</v>
      </c>
      <c r="B45" s="6" t="s">
        <v>80</v>
      </c>
      <c r="C45" s="80">
        <f>C46+C53+C56</f>
        <v>91097443.00999999</v>
      </c>
      <c r="D45" s="80">
        <f>D46+D53+D56</f>
        <v>94374372.050000012</v>
      </c>
      <c r="E45" s="80">
        <f>E46+E53+E56</f>
        <v>97899999.039999992</v>
      </c>
    </row>
    <row r="46" spans="1:5" ht="144.75" customHeight="1" x14ac:dyDescent="0.3">
      <c r="A46" s="17" t="s">
        <v>81</v>
      </c>
      <c r="B46" s="37" t="s">
        <v>82</v>
      </c>
      <c r="C46" s="19">
        <f>C47+C49+C51</f>
        <v>16088261.41</v>
      </c>
      <c r="D46" s="19">
        <f>D47+D49+D51</f>
        <v>16410664.300000001</v>
      </c>
      <c r="E46" s="19">
        <f>E47+E49+E51</f>
        <v>16862507.32</v>
      </c>
    </row>
    <row r="47" spans="1:5" ht="84" customHeight="1" x14ac:dyDescent="0.3">
      <c r="A47" s="20" t="s">
        <v>83</v>
      </c>
      <c r="B47" s="21" t="s">
        <v>84</v>
      </c>
      <c r="C47" s="22">
        <f>C48</f>
        <v>6293603.6399999997</v>
      </c>
      <c r="D47" s="22">
        <f>D48</f>
        <v>6676834.4299999997</v>
      </c>
      <c r="E47" s="22">
        <f>E48</f>
        <v>7032907.8099999996</v>
      </c>
    </row>
    <row r="48" spans="1:5" ht="105" x14ac:dyDescent="0.3">
      <c r="A48" s="20" t="s">
        <v>85</v>
      </c>
      <c r="B48" s="38" t="s">
        <v>2</v>
      </c>
      <c r="C48" s="22">
        <v>6293603.6399999997</v>
      </c>
      <c r="D48" s="69">
        <v>6676834.4299999997</v>
      </c>
      <c r="E48" s="69">
        <v>7032907.8099999996</v>
      </c>
    </row>
    <row r="49" spans="1:5" ht="105" x14ac:dyDescent="0.3">
      <c r="A49" s="20" t="s">
        <v>86</v>
      </c>
      <c r="B49" s="21" t="s">
        <v>87</v>
      </c>
      <c r="C49" s="22">
        <v>3352562.44</v>
      </c>
      <c r="D49" s="22">
        <v>3355188.3</v>
      </c>
      <c r="E49" s="22">
        <v>3400395.83</v>
      </c>
    </row>
    <row r="50" spans="1:5" ht="105" x14ac:dyDescent="0.3">
      <c r="A50" s="20" t="s">
        <v>88</v>
      </c>
      <c r="B50" s="38" t="s">
        <v>3</v>
      </c>
      <c r="C50" s="22">
        <v>3326037.09</v>
      </c>
      <c r="D50" s="69">
        <v>3459088.58</v>
      </c>
      <c r="E50" s="69">
        <v>3597452.12</v>
      </c>
    </row>
    <row r="51" spans="1:5" ht="60" x14ac:dyDescent="0.3">
      <c r="A51" s="20" t="s">
        <v>89</v>
      </c>
      <c r="B51" s="38" t="s">
        <v>90</v>
      </c>
      <c r="C51" s="22">
        <f>C52</f>
        <v>6442095.3300000001</v>
      </c>
      <c r="D51" s="22">
        <f>D52</f>
        <v>6378641.5700000003</v>
      </c>
      <c r="E51" s="22">
        <f>E52</f>
        <v>6429203.6799999997</v>
      </c>
    </row>
    <row r="52" spans="1:5" ht="45" x14ac:dyDescent="0.3">
      <c r="A52" s="20" t="s">
        <v>91</v>
      </c>
      <c r="B52" s="38" t="s">
        <v>4</v>
      </c>
      <c r="C52" s="22">
        <v>6442095.3300000001</v>
      </c>
      <c r="D52" s="69">
        <v>6378641.5700000003</v>
      </c>
      <c r="E52" s="69">
        <v>6429203.6799999997</v>
      </c>
    </row>
    <row r="53" spans="1:5" ht="31.5" x14ac:dyDescent="0.3">
      <c r="A53" s="17" t="s">
        <v>92</v>
      </c>
      <c r="B53" s="23" t="s">
        <v>93</v>
      </c>
      <c r="C53" s="19">
        <f t="shared" ref="C53:E54" si="4">C54</f>
        <v>103520</v>
      </c>
      <c r="D53" s="19">
        <f t="shared" si="4"/>
        <v>107660.8</v>
      </c>
      <c r="E53" s="19">
        <f t="shared" si="4"/>
        <v>113044</v>
      </c>
    </row>
    <row r="54" spans="1:5" ht="60" x14ac:dyDescent="0.3">
      <c r="A54" s="20" t="s">
        <v>94</v>
      </c>
      <c r="B54" s="21" t="s">
        <v>95</v>
      </c>
      <c r="C54" s="22">
        <f t="shared" si="4"/>
        <v>103520</v>
      </c>
      <c r="D54" s="22">
        <f t="shared" si="4"/>
        <v>107660.8</v>
      </c>
      <c r="E54" s="22">
        <f t="shared" si="4"/>
        <v>113044</v>
      </c>
    </row>
    <row r="55" spans="1:5" ht="75" x14ac:dyDescent="0.3">
      <c r="A55" s="20" t="s">
        <v>96</v>
      </c>
      <c r="B55" s="39" t="s">
        <v>5</v>
      </c>
      <c r="C55" s="22">
        <v>103520</v>
      </c>
      <c r="D55" s="69">
        <v>107660.8</v>
      </c>
      <c r="E55" s="69">
        <v>113044</v>
      </c>
    </row>
    <row r="56" spans="1:5" ht="126" x14ac:dyDescent="0.3">
      <c r="A56" s="17" t="s">
        <v>97</v>
      </c>
      <c r="B56" s="23" t="s">
        <v>98</v>
      </c>
      <c r="C56" s="19">
        <f t="shared" ref="C56:E57" si="5">C57</f>
        <v>74905661.599999994</v>
      </c>
      <c r="D56" s="19">
        <f t="shared" si="5"/>
        <v>77856046.950000003</v>
      </c>
      <c r="E56" s="19">
        <f t="shared" si="5"/>
        <v>80924447.719999999</v>
      </c>
    </row>
    <row r="57" spans="1:5" ht="105" x14ac:dyDescent="0.3">
      <c r="A57" s="20" t="s">
        <v>99</v>
      </c>
      <c r="B57" s="21" t="s">
        <v>100</v>
      </c>
      <c r="C57" s="22">
        <f t="shared" si="5"/>
        <v>74905661.599999994</v>
      </c>
      <c r="D57" s="22">
        <f t="shared" si="5"/>
        <v>77856046.950000003</v>
      </c>
      <c r="E57" s="22">
        <f t="shared" si="5"/>
        <v>80924447.719999999</v>
      </c>
    </row>
    <row r="58" spans="1:5" ht="90" x14ac:dyDescent="0.3">
      <c r="A58" s="20" t="s">
        <v>101</v>
      </c>
      <c r="B58" s="39" t="s">
        <v>6</v>
      </c>
      <c r="C58" s="22">
        <v>74905661.599999994</v>
      </c>
      <c r="D58" s="69">
        <v>77856046.950000003</v>
      </c>
      <c r="E58" s="69">
        <v>80924447.719999999</v>
      </c>
    </row>
    <row r="59" spans="1:5" ht="31.5" x14ac:dyDescent="0.3">
      <c r="A59" s="3" t="s">
        <v>317</v>
      </c>
      <c r="B59" s="4" t="s">
        <v>318</v>
      </c>
      <c r="C59" s="80">
        <f>C60</f>
        <v>898970.1</v>
      </c>
      <c r="D59" s="80">
        <f>D60</f>
        <v>954706.25</v>
      </c>
      <c r="E59" s="80">
        <f>E60</f>
        <v>979528.62000000011</v>
      </c>
    </row>
    <row r="60" spans="1:5" ht="31.5" x14ac:dyDescent="0.3">
      <c r="A60" s="17" t="s">
        <v>319</v>
      </c>
      <c r="B60" s="40" t="s">
        <v>320</v>
      </c>
      <c r="C60" s="19">
        <f>C61+C62+C63+C64</f>
        <v>898970.1</v>
      </c>
      <c r="D60" s="19">
        <f t="shared" ref="D60:E60" si="6">D61+D62+D63+D64</f>
        <v>954706.25</v>
      </c>
      <c r="E60" s="19">
        <f t="shared" si="6"/>
        <v>979528.62000000011</v>
      </c>
    </row>
    <row r="61" spans="1:5" ht="30" x14ac:dyDescent="0.3">
      <c r="A61" s="20" t="s">
        <v>321</v>
      </c>
      <c r="B61" s="21" t="s">
        <v>322</v>
      </c>
      <c r="C61" s="22">
        <v>343759.35999999999</v>
      </c>
      <c r="D61" s="22">
        <v>365072.44</v>
      </c>
      <c r="E61" s="22">
        <v>374564.33</v>
      </c>
    </row>
    <row r="62" spans="1:5" ht="30" x14ac:dyDescent="0.3">
      <c r="A62" s="20" t="s">
        <v>323</v>
      </c>
      <c r="B62" s="21" t="s">
        <v>324</v>
      </c>
      <c r="C62" s="22">
        <v>418690.77</v>
      </c>
      <c r="D62" s="22">
        <v>444649.6</v>
      </c>
      <c r="E62" s="22">
        <v>456210.49</v>
      </c>
    </row>
    <row r="63" spans="1:5" ht="18.75" x14ac:dyDescent="0.3">
      <c r="A63" s="20" t="s">
        <v>325</v>
      </c>
      <c r="B63" s="21" t="s">
        <v>326</v>
      </c>
      <c r="C63" s="22">
        <v>136519.97</v>
      </c>
      <c r="D63" s="22">
        <v>144984.21</v>
      </c>
      <c r="E63" s="22">
        <v>148753.79999999999</v>
      </c>
    </row>
    <row r="64" spans="1:5" ht="30" hidden="1" x14ac:dyDescent="0.3">
      <c r="A64" s="20" t="s">
        <v>327</v>
      </c>
      <c r="B64" s="21" t="s">
        <v>328</v>
      </c>
      <c r="C64" s="22">
        <v>0</v>
      </c>
      <c r="D64" s="22">
        <v>0</v>
      </c>
      <c r="E64" s="22">
        <v>0</v>
      </c>
    </row>
    <row r="65" spans="1:7" ht="31.5" x14ac:dyDescent="0.3">
      <c r="A65" s="3" t="s">
        <v>102</v>
      </c>
      <c r="B65" s="4" t="s">
        <v>103</v>
      </c>
      <c r="C65" s="80">
        <f>C69+C66</f>
        <v>877632.26</v>
      </c>
      <c r="D65" s="80">
        <f>D69+D66</f>
        <v>577971.01</v>
      </c>
      <c r="E65" s="80">
        <f>E69+E66</f>
        <v>577971.01</v>
      </c>
    </row>
    <row r="66" spans="1:7" ht="18.75" x14ac:dyDescent="0.3">
      <c r="A66" s="17" t="s">
        <v>104</v>
      </c>
      <c r="B66" s="40" t="s">
        <v>105</v>
      </c>
      <c r="C66" s="19">
        <f t="shared" ref="C66:E67" si="7">C67</f>
        <v>216170.7</v>
      </c>
      <c r="D66" s="19">
        <f t="shared" si="7"/>
        <v>68872</v>
      </c>
      <c r="E66" s="19">
        <f t="shared" si="7"/>
        <v>68872</v>
      </c>
    </row>
    <row r="67" spans="1:7" ht="30" x14ac:dyDescent="0.3">
      <c r="A67" s="20" t="s">
        <v>106</v>
      </c>
      <c r="B67" s="39" t="s">
        <v>107</v>
      </c>
      <c r="C67" s="22">
        <f t="shared" si="7"/>
        <v>216170.7</v>
      </c>
      <c r="D67" s="22">
        <f t="shared" si="7"/>
        <v>68872</v>
      </c>
      <c r="E67" s="22">
        <f t="shared" si="7"/>
        <v>68872</v>
      </c>
    </row>
    <row r="68" spans="1:7" ht="45" x14ac:dyDescent="0.3">
      <c r="A68" s="20" t="s">
        <v>108</v>
      </c>
      <c r="B68" s="39" t="s">
        <v>7</v>
      </c>
      <c r="C68" s="22">
        <v>216170.7</v>
      </c>
      <c r="D68" s="69">
        <v>68872</v>
      </c>
      <c r="E68" s="69">
        <v>68872</v>
      </c>
    </row>
    <row r="69" spans="1:7" ht="31.5" x14ac:dyDescent="0.3">
      <c r="A69" s="17" t="s">
        <v>109</v>
      </c>
      <c r="B69" s="40" t="s">
        <v>110</v>
      </c>
      <c r="C69" s="19">
        <f>C72+C70</f>
        <v>661461.56000000006</v>
      </c>
      <c r="D69" s="19">
        <f>D72+D70</f>
        <v>509099.01</v>
      </c>
      <c r="E69" s="19">
        <f>E72+E70</f>
        <v>509099.01</v>
      </c>
    </row>
    <row r="70" spans="1:7" ht="45" x14ac:dyDescent="0.3">
      <c r="A70" s="20" t="s">
        <v>111</v>
      </c>
      <c r="B70" s="39" t="s">
        <v>112</v>
      </c>
      <c r="C70" s="22">
        <f>C71</f>
        <v>91482.44</v>
      </c>
      <c r="D70" s="22">
        <f>D71</f>
        <v>90035.37</v>
      </c>
      <c r="E70" s="22">
        <f>E71</f>
        <v>90035.37</v>
      </c>
    </row>
    <row r="71" spans="1:7" ht="45" x14ac:dyDescent="0.3">
      <c r="A71" s="20" t="s">
        <v>113</v>
      </c>
      <c r="B71" s="39" t="s">
        <v>8</v>
      </c>
      <c r="C71" s="22">
        <v>91482.44</v>
      </c>
      <c r="D71" s="69">
        <v>90035.37</v>
      </c>
      <c r="E71" s="69">
        <v>90035.37</v>
      </c>
    </row>
    <row r="72" spans="1:7" ht="30" x14ac:dyDescent="0.3">
      <c r="A72" s="20" t="s">
        <v>114</v>
      </c>
      <c r="B72" s="39" t="s">
        <v>115</v>
      </c>
      <c r="C72" s="22">
        <f>C73</f>
        <v>569979.12</v>
      </c>
      <c r="D72" s="22">
        <f>D73</f>
        <v>419063.64</v>
      </c>
      <c r="E72" s="22">
        <f>E73</f>
        <v>419063.64</v>
      </c>
    </row>
    <row r="73" spans="1:7" ht="30" x14ac:dyDescent="0.3">
      <c r="A73" s="20" t="s">
        <v>116</v>
      </c>
      <c r="B73" s="39" t="s">
        <v>20</v>
      </c>
      <c r="C73" s="22">
        <v>569979.12</v>
      </c>
      <c r="D73" s="69">
        <v>419063.64</v>
      </c>
      <c r="E73" s="69">
        <v>419063.64</v>
      </c>
    </row>
    <row r="74" spans="1:7" ht="31.5" x14ac:dyDescent="0.3">
      <c r="A74" s="3" t="s">
        <v>117</v>
      </c>
      <c r="B74" s="4" t="s">
        <v>118</v>
      </c>
      <c r="C74" s="80">
        <f>C75</f>
        <v>8161080.4100000001</v>
      </c>
      <c r="D74" s="80">
        <f t="shared" ref="D74:E76" si="8">D75</f>
        <v>2079939.94</v>
      </c>
      <c r="E74" s="80">
        <f t="shared" si="8"/>
        <v>1295704.6100000001</v>
      </c>
    </row>
    <row r="75" spans="1:7" ht="126" x14ac:dyDescent="0.3">
      <c r="A75" s="17" t="s">
        <v>119</v>
      </c>
      <c r="B75" s="23" t="s">
        <v>120</v>
      </c>
      <c r="C75" s="19">
        <f>C76</f>
        <v>8161080.4100000001</v>
      </c>
      <c r="D75" s="19">
        <f t="shared" si="8"/>
        <v>2079939.94</v>
      </c>
      <c r="E75" s="19">
        <f t="shared" si="8"/>
        <v>1295704.6100000001</v>
      </c>
    </row>
    <row r="76" spans="1:7" ht="120" x14ac:dyDescent="0.3">
      <c r="A76" s="20" t="s">
        <v>121</v>
      </c>
      <c r="B76" s="21" t="s">
        <v>122</v>
      </c>
      <c r="C76" s="22">
        <f>C77</f>
        <v>8161080.4100000001</v>
      </c>
      <c r="D76" s="22">
        <f t="shared" si="8"/>
        <v>2079939.94</v>
      </c>
      <c r="E76" s="22">
        <f t="shared" si="8"/>
        <v>1295704.6100000001</v>
      </c>
    </row>
    <row r="77" spans="1:7" ht="120" x14ac:dyDescent="0.3">
      <c r="A77" s="20" t="s">
        <v>123</v>
      </c>
      <c r="B77" s="21" t="s">
        <v>9</v>
      </c>
      <c r="C77" s="22">
        <v>8161080.4100000001</v>
      </c>
      <c r="D77" s="69">
        <v>2079939.94</v>
      </c>
      <c r="E77" s="69">
        <v>1295704.6100000001</v>
      </c>
    </row>
    <row r="78" spans="1:7" ht="18.75" x14ac:dyDescent="0.3">
      <c r="A78" s="75" t="s">
        <v>124</v>
      </c>
      <c r="B78" s="81" t="s">
        <v>125</v>
      </c>
      <c r="C78" s="77">
        <f>C79+C106+C108+C113</f>
        <v>4470245.6900000004</v>
      </c>
      <c r="D78" s="77">
        <f>D79+D106+D108+D113</f>
        <v>831669.21</v>
      </c>
      <c r="E78" s="77">
        <f>E79+E106+E108+E113</f>
        <v>831669.21</v>
      </c>
      <c r="G78" s="16"/>
    </row>
    <row r="79" spans="1:7" s="44" customFormat="1" ht="63" x14ac:dyDescent="0.25">
      <c r="A79" s="41" t="s">
        <v>126</v>
      </c>
      <c r="B79" s="42" t="s">
        <v>212</v>
      </c>
      <c r="C79" s="43">
        <f>C80+C82+C104+C84+C93+C95+C101+C97+C91+C87+C89+C99</f>
        <v>760248</v>
      </c>
      <c r="D79" s="43">
        <f t="shared" ref="D79:E79" si="9">D80+D82+D104+D84+D93+D95+D101+D97+D91+D87+D89+D99</f>
        <v>760248</v>
      </c>
      <c r="E79" s="43">
        <f t="shared" si="9"/>
        <v>760248</v>
      </c>
    </row>
    <row r="80" spans="1:7" s="25" customFormat="1" ht="75" x14ac:dyDescent="0.25">
      <c r="A80" s="45" t="s">
        <v>127</v>
      </c>
      <c r="B80" s="46" t="s">
        <v>213</v>
      </c>
      <c r="C80" s="47">
        <f>C81</f>
        <v>121715</v>
      </c>
      <c r="D80" s="47">
        <f>D81</f>
        <v>121715</v>
      </c>
      <c r="E80" s="47">
        <f>E81</f>
        <v>121715</v>
      </c>
    </row>
    <row r="81" spans="1:5" s="25" customFormat="1" ht="105" x14ac:dyDescent="0.25">
      <c r="A81" s="45" t="s">
        <v>128</v>
      </c>
      <c r="B81" s="46" t="s">
        <v>214</v>
      </c>
      <c r="C81" s="47">
        <f>7400+95630+1667+17018</f>
        <v>121715</v>
      </c>
      <c r="D81" s="47">
        <f t="shared" ref="D81:E81" si="10">7400+95630+1667+17018</f>
        <v>121715</v>
      </c>
      <c r="E81" s="47">
        <f t="shared" si="10"/>
        <v>121715</v>
      </c>
    </row>
    <row r="82" spans="1:5" ht="105" x14ac:dyDescent="0.3">
      <c r="A82" s="45" t="s">
        <v>129</v>
      </c>
      <c r="B82" s="46" t="s">
        <v>215</v>
      </c>
      <c r="C82" s="47">
        <f>C83</f>
        <v>43738</v>
      </c>
      <c r="D82" s="47">
        <f>D83</f>
        <v>43738</v>
      </c>
      <c r="E82" s="47">
        <f>E83</f>
        <v>43738</v>
      </c>
    </row>
    <row r="83" spans="1:5" s="25" customFormat="1" ht="135" x14ac:dyDescent="0.25">
      <c r="A83" s="45" t="s">
        <v>130</v>
      </c>
      <c r="B83" s="46" t="s">
        <v>216</v>
      </c>
      <c r="C83" s="47">
        <f>2000+667+11310+1143+28618</f>
        <v>43738</v>
      </c>
      <c r="D83" s="47">
        <f t="shared" ref="D83:E83" si="11">2000+667+11310+1143+28618</f>
        <v>43738</v>
      </c>
      <c r="E83" s="47">
        <f t="shared" si="11"/>
        <v>43738</v>
      </c>
    </row>
    <row r="84" spans="1:5" s="25" customFormat="1" ht="75" x14ac:dyDescent="0.25">
      <c r="A84" s="45" t="s">
        <v>131</v>
      </c>
      <c r="B84" s="46" t="s">
        <v>132</v>
      </c>
      <c r="C84" s="47">
        <f>C85+C86</f>
        <v>49556</v>
      </c>
      <c r="D84" s="47">
        <f t="shared" ref="D84:E84" si="12">D85+D86</f>
        <v>49556</v>
      </c>
      <c r="E84" s="47">
        <f t="shared" si="12"/>
        <v>49556</v>
      </c>
    </row>
    <row r="85" spans="1:5" s="25" customFormat="1" ht="105" x14ac:dyDescent="0.25">
      <c r="A85" s="45" t="s">
        <v>133</v>
      </c>
      <c r="B85" s="46" t="s">
        <v>10</v>
      </c>
      <c r="C85" s="47">
        <f>1100+1355+1493+1608</f>
        <v>5556</v>
      </c>
      <c r="D85" s="47">
        <f t="shared" ref="D85:E85" si="13">1100+1355+1493+1608</f>
        <v>5556</v>
      </c>
      <c r="E85" s="47">
        <f t="shared" si="13"/>
        <v>5556</v>
      </c>
    </row>
    <row r="86" spans="1:5" s="25" customFormat="1" ht="105" x14ac:dyDescent="0.25">
      <c r="A86" s="45" t="s">
        <v>255</v>
      </c>
      <c r="B86" s="46" t="s">
        <v>256</v>
      </c>
      <c r="C86" s="47">
        <v>44000</v>
      </c>
      <c r="D86" s="47">
        <v>44000</v>
      </c>
      <c r="E86" s="47">
        <v>44000</v>
      </c>
    </row>
    <row r="87" spans="1:5" s="25" customFormat="1" ht="90" x14ac:dyDescent="0.25">
      <c r="A87" s="45" t="s">
        <v>266</v>
      </c>
      <c r="B87" s="46" t="s">
        <v>270</v>
      </c>
      <c r="C87" s="47">
        <f>C88</f>
        <v>28435</v>
      </c>
      <c r="D87" s="47">
        <f t="shared" ref="D87:E87" si="14">D88</f>
        <v>28435</v>
      </c>
      <c r="E87" s="47">
        <f t="shared" si="14"/>
        <v>28435</v>
      </c>
    </row>
    <row r="88" spans="1:5" s="25" customFormat="1" ht="120" x14ac:dyDescent="0.25">
      <c r="A88" s="45" t="s">
        <v>267</v>
      </c>
      <c r="B88" s="46" t="s">
        <v>271</v>
      </c>
      <c r="C88" s="47">
        <f>25600+699+2136</f>
        <v>28435</v>
      </c>
      <c r="D88" s="47">
        <f t="shared" ref="D88:E88" si="15">25600+699+2136</f>
        <v>28435</v>
      </c>
      <c r="E88" s="47">
        <f t="shared" si="15"/>
        <v>28435</v>
      </c>
    </row>
    <row r="89" spans="1:5" s="25" customFormat="1" ht="75" x14ac:dyDescent="0.25">
      <c r="A89" s="45" t="s">
        <v>268</v>
      </c>
      <c r="B89" s="46" t="s">
        <v>272</v>
      </c>
      <c r="C89" s="47">
        <f>C90</f>
        <v>3333</v>
      </c>
      <c r="D89" s="47">
        <f t="shared" ref="D89:E89" si="16">D90</f>
        <v>3333</v>
      </c>
      <c r="E89" s="47">
        <f t="shared" si="16"/>
        <v>3333</v>
      </c>
    </row>
    <row r="90" spans="1:5" s="25" customFormat="1" ht="105" x14ac:dyDescent="0.25">
      <c r="A90" s="45" t="s">
        <v>269</v>
      </c>
      <c r="B90" s="46" t="s">
        <v>273</v>
      </c>
      <c r="C90" s="47">
        <f>3333</f>
        <v>3333</v>
      </c>
      <c r="D90" s="47">
        <f>3333</f>
        <v>3333</v>
      </c>
      <c r="E90" s="47">
        <f>3333</f>
        <v>3333</v>
      </c>
    </row>
    <row r="91" spans="1:5" s="25" customFormat="1" ht="75" x14ac:dyDescent="0.25">
      <c r="A91" s="45" t="s">
        <v>257</v>
      </c>
      <c r="B91" s="46" t="s">
        <v>259</v>
      </c>
      <c r="C91" s="47">
        <f>C92</f>
        <v>500</v>
      </c>
      <c r="D91" s="47">
        <f>D92</f>
        <v>500</v>
      </c>
      <c r="E91" s="47">
        <f>E92</f>
        <v>500</v>
      </c>
    </row>
    <row r="92" spans="1:5" s="25" customFormat="1" ht="105" x14ac:dyDescent="0.25">
      <c r="A92" s="45" t="s">
        <v>258</v>
      </c>
      <c r="B92" s="46" t="s">
        <v>260</v>
      </c>
      <c r="C92" s="47">
        <v>500</v>
      </c>
      <c r="D92" s="47">
        <v>500</v>
      </c>
      <c r="E92" s="47">
        <v>500</v>
      </c>
    </row>
    <row r="93" spans="1:5" s="25" customFormat="1" ht="90" x14ac:dyDescent="0.25">
      <c r="A93" s="45" t="s">
        <v>134</v>
      </c>
      <c r="B93" s="46" t="s">
        <v>135</v>
      </c>
      <c r="C93" s="47">
        <f>C94</f>
        <v>47857</v>
      </c>
      <c r="D93" s="47">
        <f>D94</f>
        <v>47857</v>
      </c>
      <c r="E93" s="47">
        <f>E94</f>
        <v>47857</v>
      </c>
    </row>
    <row r="94" spans="1:5" s="25" customFormat="1" ht="120" x14ac:dyDescent="0.25">
      <c r="A94" s="45" t="s">
        <v>136</v>
      </c>
      <c r="B94" s="46" t="s">
        <v>137</v>
      </c>
      <c r="C94" s="47">
        <f>8333+20000+19524</f>
        <v>47857</v>
      </c>
      <c r="D94" s="47">
        <f t="shared" ref="D94:E94" si="17">8333+20000+19524</f>
        <v>47857</v>
      </c>
      <c r="E94" s="47">
        <f t="shared" si="17"/>
        <v>47857</v>
      </c>
    </row>
    <row r="95" spans="1:5" s="25" customFormat="1" ht="90" x14ac:dyDescent="0.25">
      <c r="A95" s="45" t="s">
        <v>138</v>
      </c>
      <c r="B95" s="46" t="s">
        <v>139</v>
      </c>
      <c r="C95" s="47">
        <f>C96</f>
        <v>3704</v>
      </c>
      <c r="D95" s="47">
        <f>D96</f>
        <v>3704</v>
      </c>
      <c r="E95" s="47">
        <f>E96</f>
        <v>3704</v>
      </c>
    </row>
    <row r="96" spans="1:5" s="25" customFormat="1" ht="150" x14ac:dyDescent="0.25">
      <c r="A96" s="45" t="s">
        <v>140</v>
      </c>
      <c r="B96" s="46" t="s">
        <v>141</v>
      </c>
      <c r="C96" s="47">
        <f>108+457+3139</f>
        <v>3704</v>
      </c>
      <c r="D96" s="47">
        <f t="shared" ref="D96:E96" si="18">108+457+3139</f>
        <v>3704</v>
      </c>
      <c r="E96" s="47">
        <f t="shared" si="18"/>
        <v>3704</v>
      </c>
    </row>
    <row r="97" spans="1:5" s="25" customFormat="1" ht="90" x14ac:dyDescent="0.25">
      <c r="A97" s="45" t="s">
        <v>246</v>
      </c>
      <c r="B97" s="46" t="s">
        <v>247</v>
      </c>
      <c r="C97" s="47">
        <f>C98</f>
        <v>6418</v>
      </c>
      <c r="D97" s="47">
        <f>D98</f>
        <v>6418</v>
      </c>
      <c r="E97" s="47">
        <f>E98</f>
        <v>6418</v>
      </c>
    </row>
    <row r="98" spans="1:5" s="25" customFormat="1" ht="106.5" customHeight="1" x14ac:dyDescent="0.25">
      <c r="A98" s="45" t="s">
        <v>245</v>
      </c>
      <c r="B98" s="46" t="s">
        <v>248</v>
      </c>
      <c r="C98" s="47">
        <f>224+4857+1337</f>
        <v>6418</v>
      </c>
      <c r="D98" s="47">
        <f t="shared" ref="D98:E98" si="19">224+4857+1337</f>
        <v>6418</v>
      </c>
      <c r="E98" s="47">
        <f t="shared" si="19"/>
        <v>6418</v>
      </c>
    </row>
    <row r="99" spans="1:5" s="25" customFormat="1" ht="126" customHeight="1" x14ac:dyDescent="0.25">
      <c r="A99" s="45" t="s">
        <v>274</v>
      </c>
      <c r="B99" s="46" t="s">
        <v>276</v>
      </c>
      <c r="C99" s="47">
        <f>C100</f>
        <v>167</v>
      </c>
      <c r="D99" s="47">
        <f>D100</f>
        <v>167</v>
      </c>
      <c r="E99" s="47">
        <f>E100</f>
        <v>167</v>
      </c>
    </row>
    <row r="100" spans="1:5" s="25" customFormat="1" ht="167.25" customHeight="1" x14ac:dyDescent="0.25">
      <c r="A100" s="45" t="s">
        <v>275</v>
      </c>
      <c r="B100" s="46" t="s">
        <v>277</v>
      </c>
      <c r="C100" s="47">
        <f>167</f>
        <v>167</v>
      </c>
      <c r="D100" s="47">
        <f>167</f>
        <v>167</v>
      </c>
      <c r="E100" s="47">
        <f>167</f>
        <v>167</v>
      </c>
    </row>
    <row r="101" spans="1:5" s="25" customFormat="1" ht="75" x14ac:dyDescent="0.25">
      <c r="A101" s="45" t="s">
        <v>142</v>
      </c>
      <c r="B101" s="46" t="s">
        <v>143</v>
      </c>
      <c r="C101" s="47">
        <f>C102+C103</f>
        <v>260075</v>
      </c>
      <c r="D101" s="47">
        <f>D102+D103</f>
        <v>260075</v>
      </c>
      <c r="E101" s="47">
        <f>E102+E103</f>
        <v>260075</v>
      </c>
    </row>
    <row r="102" spans="1:5" s="25" customFormat="1" ht="109.5" customHeight="1" x14ac:dyDescent="0.25">
      <c r="A102" s="45" t="s">
        <v>144</v>
      </c>
      <c r="B102" s="46" t="s">
        <v>145</v>
      </c>
      <c r="C102" s="47">
        <f>83286+550+338+3333+1667+1429+169472</f>
        <v>260075</v>
      </c>
      <c r="D102" s="47">
        <f t="shared" ref="D102:E102" si="20">83286+550+338+3333+1667+1429+169472</f>
        <v>260075</v>
      </c>
      <c r="E102" s="47">
        <f t="shared" si="20"/>
        <v>260075</v>
      </c>
    </row>
    <row r="103" spans="1:5" s="25" customFormat="1" ht="90" hidden="1" x14ac:dyDescent="0.25">
      <c r="A103" s="45" t="s">
        <v>203</v>
      </c>
      <c r="B103" s="46" t="s">
        <v>204</v>
      </c>
      <c r="C103" s="47">
        <v>0</v>
      </c>
      <c r="D103" s="47">
        <v>0</v>
      </c>
      <c r="E103" s="47">
        <v>0</v>
      </c>
    </row>
    <row r="104" spans="1:5" s="25" customFormat="1" ht="90" x14ac:dyDescent="0.25">
      <c r="A104" s="45" t="s">
        <v>146</v>
      </c>
      <c r="B104" s="46" t="s">
        <v>217</v>
      </c>
      <c r="C104" s="47">
        <f>C105</f>
        <v>194750</v>
      </c>
      <c r="D104" s="47">
        <f>D105</f>
        <v>194750</v>
      </c>
      <c r="E104" s="47">
        <f>E105</f>
        <v>194750</v>
      </c>
    </row>
    <row r="105" spans="1:5" s="25" customFormat="1" ht="120" x14ac:dyDescent="0.25">
      <c r="A105" s="45" t="s">
        <v>147</v>
      </c>
      <c r="B105" s="46" t="s">
        <v>218</v>
      </c>
      <c r="C105" s="47">
        <f>5100+21095+15952+1500+151103</f>
        <v>194750</v>
      </c>
      <c r="D105" s="47">
        <f t="shared" ref="D105:E105" si="21">5100+21095+15952+1500+151103</f>
        <v>194750</v>
      </c>
      <c r="E105" s="47">
        <f t="shared" si="21"/>
        <v>194750</v>
      </c>
    </row>
    <row r="106" spans="1:5" s="25" customFormat="1" ht="60" x14ac:dyDescent="0.25">
      <c r="A106" s="41" t="s">
        <v>233</v>
      </c>
      <c r="B106" s="48" t="s">
        <v>235</v>
      </c>
      <c r="C106" s="49">
        <f>C107</f>
        <v>55000</v>
      </c>
      <c r="D106" s="49">
        <f>D107</f>
        <v>55000</v>
      </c>
      <c r="E106" s="49">
        <f>E107</f>
        <v>55000</v>
      </c>
    </row>
    <row r="107" spans="1:5" s="25" customFormat="1" ht="60" x14ac:dyDescent="0.25">
      <c r="A107" s="45" t="s">
        <v>234</v>
      </c>
      <c r="B107" s="46" t="s">
        <v>201</v>
      </c>
      <c r="C107" s="47">
        <v>55000</v>
      </c>
      <c r="D107" s="47">
        <v>55000</v>
      </c>
      <c r="E107" s="47">
        <v>55000</v>
      </c>
    </row>
    <row r="108" spans="1:5" s="25" customFormat="1" ht="165" customHeight="1" x14ac:dyDescent="0.25">
      <c r="A108" s="41" t="s">
        <v>226</v>
      </c>
      <c r="B108" s="48" t="s">
        <v>227</v>
      </c>
      <c r="C108" s="49">
        <f>C111+C109</f>
        <v>3129987.12</v>
      </c>
      <c r="D108" s="49">
        <f t="shared" ref="D108:E108" si="22">D111+D109</f>
        <v>16421.21</v>
      </c>
      <c r="E108" s="49">
        <f t="shared" si="22"/>
        <v>16421.21</v>
      </c>
    </row>
    <row r="109" spans="1:5" s="25" customFormat="1" ht="81.75" customHeight="1" x14ac:dyDescent="0.25">
      <c r="A109" s="45" t="s">
        <v>249</v>
      </c>
      <c r="B109" s="46" t="s">
        <v>250</v>
      </c>
      <c r="C109" s="47">
        <f>C110</f>
        <v>1342722.21</v>
      </c>
      <c r="D109" s="47">
        <f t="shared" ref="D109:E109" si="23">D110</f>
        <v>0</v>
      </c>
      <c r="E109" s="47">
        <f t="shared" si="23"/>
        <v>0</v>
      </c>
    </row>
    <row r="110" spans="1:5" s="25" customFormat="1" ht="99" customHeight="1" x14ac:dyDescent="0.25">
      <c r="A110" s="45" t="s">
        <v>251</v>
      </c>
      <c r="B110" s="46" t="s">
        <v>11</v>
      </c>
      <c r="C110" s="47">
        <v>1342722.21</v>
      </c>
      <c r="D110" s="47">
        <v>0</v>
      </c>
      <c r="E110" s="47">
        <v>0</v>
      </c>
    </row>
    <row r="111" spans="1:5" s="44" customFormat="1" ht="105" x14ac:dyDescent="0.25">
      <c r="A111" s="45" t="s">
        <v>148</v>
      </c>
      <c r="B111" s="46" t="s">
        <v>219</v>
      </c>
      <c r="C111" s="47">
        <f t="shared" ref="C111:E111" si="24">C112</f>
        <v>1787264.9100000001</v>
      </c>
      <c r="D111" s="47">
        <f t="shared" si="24"/>
        <v>16421.21</v>
      </c>
      <c r="E111" s="47">
        <f t="shared" si="24"/>
        <v>16421.21</v>
      </c>
    </row>
    <row r="112" spans="1:5" s="25" customFormat="1" ht="90" x14ac:dyDescent="0.25">
      <c r="A112" s="45" t="s">
        <v>149</v>
      </c>
      <c r="B112" s="46" t="s">
        <v>202</v>
      </c>
      <c r="C112" s="47">
        <f>531228.8+1256036.11</f>
        <v>1787264.9100000001</v>
      </c>
      <c r="D112" s="47">
        <v>16421.21</v>
      </c>
      <c r="E112" s="47">
        <v>16421.21</v>
      </c>
    </row>
    <row r="113" spans="1:7" s="44" customFormat="1" ht="31.5" x14ac:dyDescent="0.25">
      <c r="A113" s="41" t="s">
        <v>150</v>
      </c>
      <c r="B113" s="42" t="s">
        <v>220</v>
      </c>
      <c r="C113" s="43">
        <f t="shared" ref="C113:E113" si="25">C114</f>
        <v>525010.56999999995</v>
      </c>
      <c r="D113" s="43">
        <f t="shared" si="25"/>
        <v>0</v>
      </c>
      <c r="E113" s="43">
        <f t="shared" si="25"/>
        <v>0</v>
      </c>
    </row>
    <row r="114" spans="1:7" s="25" customFormat="1" ht="90" x14ac:dyDescent="0.25">
      <c r="A114" s="45" t="s">
        <v>151</v>
      </c>
      <c r="B114" s="46" t="s">
        <v>221</v>
      </c>
      <c r="C114" s="47">
        <f>C115+C116</f>
        <v>525010.56999999995</v>
      </c>
      <c r="D114" s="47">
        <f t="shared" ref="D114:E114" si="26">D115+D116</f>
        <v>0</v>
      </c>
      <c r="E114" s="47">
        <f t="shared" si="26"/>
        <v>0</v>
      </c>
    </row>
    <row r="115" spans="1:7" s="25" customFormat="1" ht="90" x14ac:dyDescent="0.25">
      <c r="A115" s="45" t="s">
        <v>152</v>
      </c>
      <c r="B115" s="46" t="s">
        <v>222</v>
      </c>
      <c r="C115" s="47">
        <v>525010.56999999995</v>
      </c>
      <c r="D115" s="47">
        <v>0</v>
      </c>
      <c r="E115" s="47">
        <v>0</v>
      </c>
    </row>
    <row r="116" spans="1:7" s="25" customFormat="1" ht="90" hidden="1" x14ac:dyDescent="0.25">
      <c r="A116" s="45" t="s">
        <v>252</v>
      </c>
      <c r="B116" s="46" t="s">
        <v>253</v>
      </c>
      <c r="C116" s="47">
        <v>0</v>
      </c>
      <c r="D116" s="47">
        <v>0</v>
      </c>
      <c r="E116" s="47">
        <v>0</v>
      </c>
    </row>
    <row r="117" spans="1:7" s="25" customFormat="1" ht="22.5" hidden="1" customHeight="1" x14ac:dyDescent="0.25">
      <c r="A117" s="3" t="s">
        <v>262</v>
      </c>
      <c r="B117" s="4" t="s">
        <v>292</v>
      </c>
      <c r="C117" s="80">
        <f>C118</f>
        <v>0</v>
      </c>
      <c r="D117" s="80">
        <f t="shared" ref="D117:E118" si="27">D118</f>
        <v>0</v>
      </c>
      <c r="E117" s="80">
        <f t="shared" si="27"/>
        <v>0</v>
      </c>
    </row>
    <row r="118" spans="1:7" s="96" customFormat="1" ht="24.75" hidden="1" customHeight="1" x14ac:dyDescent="0.25">
      <c r="A118" s="89" t="s">
        <v>293</v>
      </c>
      <c r="B118" s="48" t="s">
        <v>294</v>
      </c>
      <c r="C118" s="49">
        <f>C119</f>
        <v>0</v>
      </c>
      <c r="D118" s="49">
        <f t="shared" si="27"/>
        <v>0</v>
      </c>
      <c r="E118" s="49">
        <f t="shared" si="27"/>
        <v>0</v>
      </c>
    </row>
    <row r="119" spans="1:7" s="25" customFormat="1" ht="39.75" hidden="1" customHeight="1" x14ac:dyDescent="0.25">
      <c r="A119" s="3" t="s">
        <v>295</v>
      </c>
      <c r="B119" s="46" t="s">
        <v>296</v>
      </c>
      <c r="C119" s="47"/>
      <c r="D119" s="47"/>
      <c r="E119" s="47"/>
    </row>
    <row r="120" spans="1:7" ht="18.75" x14ac:dyDescent="0.3">
      <c r="A120" s="75" t="s">
        <v>153</v>
      </c>
      <c r="B120" s="82" t="s">
        <v>154</v>
      </c>
      <c r="C120" s="77">
        <f>C121</f>
        <v>2458470289.1599998</v>
      </c>
      <c r="D120" s="77">
        <f>D121</f>
        <v>2326824317.0599995</v>
      </c>
      <c r="E120" s="77">
        <f>E121</f>
        <v>2368793767.0999999</v>
      </c>
      <c r="G120" s="16"/>
    </row>
    <row r="121" spans="1:7" ht="47.25" x14ac:dyDescent="0.3">
      <c r="A121" s="75" t="s">
        <v>155</v>
      </c>
      <c r="B121" s="76" t="s">
        <v>156</v>
      </c>
      <c r="C121" s="43">
        <f>C122+C129+C150+C163</f>
        <v>2458470289.1599998</v>
      </c>
      <c r="D121" s="43">
        <f>D122+D129+D150+D163</f>
        <v>2326824317.0599995</v>
      </c>
      <c r="E121" s="43">
        <f>E122+E129+E150+E163</f>
        <v>2368793767.0999999</v>
      </c>
    </row>
    <row r="122" spans="1:7" ht="31.5" x14ac:dyDescent="0.3">
      <c r="A122" s="75" t="s">
        <v>157</v>
      </c>
      <c r="B122" s="76" t="s">
        <v>158</v>
      </c>
      <c r="C122" s="87">
        <f>C123+C127+C125</f>
        <v>870703285</v>
      </c>
      <c r="D122" s="77">
        <f>D123+D127+D125</f>
        <v>708368660</v>
      </c>
      <c r="E122" s="77">
        <f>E123+E127+E125</f>
        <v>649088032</v>
      </c>
    </row>
    <row r="123" spans="1:7" s="68" customFormat="1" ht="31.5" x14ac:dyDescent="0.3">
      <c r="A123" s="65" t="s">
        <v>159</v>
      </c>
      <c r="B123" s="66" t="s">
        <v>160</v>
      </c>
      <c r="C123" s="67">
        <f>C124</f>
        <v>198057285</v>
      </c>
      <c r="D123" s="67">
        <f>D124</f>
        <v>189948660</v>
      </c>
      <c r="E123" s="67">
        <f>E124</f>
        <v>172856032</v>
      </c>
    </row>
    <row r="124" spans="1:7" ht="30" x14ac:dyDescent="0.3">
      <c r="A124" s="45" t="s">
        <v>161</v>
      </c>
      <c r="B124" s="46" t="s">
        <v>162</v>
      </c>
      <c r="C124" s="47">
        <v>198057285</v>
      </c>
      <c r="D124" s="71">
        <v>189948660</v>
      </c>
      <c r="E124" s="71">
        <v>172856032</v>
      </c>
    </row>
    <row r="125" spans="1:7" ht="45" hidden="1" x14ac:dyDescent="0.3">
      <c r="A125" s="50" t="s">
        <v>163</v>
      </c>
      <c r="B125" s="51" t="s">
        <v>164</v>
      </c>
      <c r="C125" s="52">
        <f>C126</f>
        <v>0</v>
      </c>
      <c r="D125" s="52">
        <f>D126</f>
        <v>0</v>
      </c>
      <c r="E125" s="52">
        <f>E126</f>
        <v>0</v>
      </c>
    </row>
    <row r="126" spans="1:7" ht="45" hidden="1" x14ac:dyDescent="0.3">
      <c r="A126" s="28" t="s">
        <v>165</v>
      </c>
      <c r="B126" s="29" t="s">
        <v>15</v>
      </c>
      <c r="C126" s="30">
        <v>0</v>
      </c>
      <c r="D126" s="70">
        <v>0</v>
      </c>
      <c r="E126" s="70">
        <v>0</v>
      </c>
    </row>
    <row r="127" spans="1:7" ht="63" x14ac:dyDescent="0.3">
      <c r="A127" s="41" t="s">
        <v>166</v>
      </c>
      <c r="B127" s="42" t="s">
        <v>167</v>
      </c>
      <c r="C127" s="43">
        <f>C128</f>
        <v>672646000</v>
      </c>
      <c r="D127" s="43">
        <f>D128</f>
        <v>518420000</v>
      </c>
      <c r="E127" s="43">
        <f>E128</f>
        <v>476232000</v>
      </c>
    </row>
    <row r="128" spans="1:7" ht="60" x14ac:dyDescent="0.3">
      <c r="A128" s="45" t="s">
        <v>168</v>
      </c>
      <c r="B128" s="46" t="s">
        <v>16</v>
      </c>
      <c r="C128" s="47">
        <v>672646000</v>
      </c>
      <c r="D128" s="71">
        <v>518420000</v>
      </c>
      <c r="E128" s="71">
        <v>476232000</v>
      </c>
    </row>
    <row r="129" spans="1:9" s="1" customFormat="1" ht="47.25" x14ac:dyDescent="0.3">
      <c r="A129" s="3" t="s">
        <v>169</v>
      </c>
      <c r="B129" s="4" t="s">
        <v>170</v>
      </c>
      <c r="C129" s="87">
        <f>C130+C132+C134+C138+C142+C148+C140+C146+C144+C136</f>
        <v>367932425.81999999</v>
      </c>
      <c r="D129" s="87">
        <f t="shared" ref="D129:E129" si="28">D130+D132+D134+D138+D142+D148+D140+D146+D144+D136</f>
        <v>320038707.80000001</v>
      </c>
      <c r="E129" s="87">
        <f t="shared" si="28"/>
        <v>345018150.87</v>
      </c>
      <c r="G129" s="92"/>
      <c r="H129" s="97"/>
      <c r="I129" s="97"/>
    </row>
    <row r="130" spans="1:9" s="1" customFormat="1" ht="45" hidden="1" x14ac:dyDescent="0.3">
      <c r="A130" s="83" t="s">
        <v>241</v>
      </c>
      <c r="B130" s="84" t="s">
        <v>242</v>
      </c>
      <c r="C130" s="88">
        <f>C131</f>
        <v>0</v>
      </c>
      <c r="D130" s="88">
        <f t="shared" ref="D130:E130" si="29">D131</f>
        <v>0</v>
      </c>
      <c r="E130" s="88">
        <f t="shared" si="29"/>
        <v>0</v>
      </c>
    </row>
    <row r="131" spans="1:9" s="1" customFormat="1" ht="52.5" hidden="1" customHeight="1" x14ac:dyDescent="0.3">
      <c r="A131" s="85" t="s">
        <v>243</v>
      </c>
      <c r="B131" s="86" t="s">
        <v>244</v>
      </c>
      <c r="C131" s="30">
        <v>0</v>
      </c>
      <c r="D131" s="87">
        <v>0</v>
      </c>
      <c r="E131" s="87">
        <v>0</v>
      </c>
    </row>
    <row r="132" spans="1:9" s="1" customFormat="1" ht="105" x14ac:dyDescent="0.3">
      <c r="A132" s="53" t="s">
        <v>228</v>
      </c>
      <c r="B132" s="54" t="s">
        <v>223</v>
      </c>
      <c r="C132" s="55">
        <f>C133</f>
        <v>45843343.439999998</v>
      </c>
      <c r="D132" s="55">
        <f>D133</f>
        <v>38202786.200000003</v>
      </c>
      <c r="E132" s="55">
        <f>E133</f>
        <v>32472368.27</v>
      </c>
    </row>
    <row r="133" spans="1:9" s="1" customFormat="1" ht="105" x14ac:dyDescent="0.3">
      <c r="A133" s="26" t="s">
        <v>229</v>
      </c>
      <c r="B133" s="56" t="s">
        <v>171</v>
      </c>
      <c r="C133" s="27">
        <v>45843343.439999998</v>
      </c>
      <c r="D133" s="27">
        <v>38202786.200000003</v>
      </c>
      <c r="E133" s="27">
        <v>32472368.27</v>
      </c>
    </row>
    <row r="134" spans="1:9" s="1" customFormat="1" ht="78.75" hidden="1" x14ac:dyDescent="0.3">
      <c r="A134" s="53" t="s">
        <v>279</v>
      </c>
      <c r="B134" s="57" t="s">
        <v>280</v>
      </c>
      <c r="C134" s="55">
        <f>C135</f>
        <v>0</v>
      </c>
      <c r="D134" s="55">
        <f>D135</f>
        <v>0</v>
      </c>
      <c r="E134" s="55">
        <f>E135</f>
        <v>0</v>
      </c>
    </row>
    <row r="135" spans="1:9" s="1" customFormat="1" ht="75" hidden="1" x14ac:dyDescent="0.3">
      <c r="A135" s="26" t="s">
        <v>278</v>
      </c>
      <c r="B135" s="58" t="s">
        <v>281</v>
      </c>
      <c r="C135" s="27">
        <v>0</v>
      </c>
      <c r="D135" s="27">
        <v>0</v>
      </c>
      <c r="E135" s="27">
        <v>0</v>
      </c>
    </row>
    <row r="136" spans="1:9" s="1" customFormat="1" ht="110.25" x14ac:dyDescent="0.3">
      <c r="A136" s="53" t="s">
        <v>313</v>
      </c>
      <c r="B136" s="57" t="s">
        <v>315</v>
      </c>
      <c r="C136" s="55">
        <f>C137</f>
        <v>0</v>
      </c>
      <c r="D136" s="55">
        <f>D137</f>
        <v>1116900</v>
      </c>
      <c r="E136" s="55">
        <f>E137</f>
        <v>0</v>
      </c>
    </row>
    <row r="137" spans="1:9" s="1" customFormat="1" ht="90" x14ac:dyDescent="0.3">
      <c r="A137" s="26" t="s">
        <v>314</v>
      </c>
      <c r="B137" s="58" t="s">
        <v>316</v>
      </c>
      <c r="C137" s="27">
        <v>0</v>
      </c>
      <c r="D137" s="27">
        <v>1116900</v>
      </c>
      <c r="E137" s="27">
        <v>0</v>
      </c>
    </row>
    <row r="138" spans="1:9" s="1" customFormat="1" ht="75" x14ac:dyDescent="0.3">
      <c r="A138" s="62" t="s">
        <v>206</v>
      </c>
      <c r="B138" s="63" t="s">
        <v>205</v>
      </c>
      <c r="C138" s="64">
        <f>C139</f>
        <v>49521800</v>
      </c>
      <c r="D138" s="64">
        <f>D139</f>
        <v>49521800</v>
      </c>
      <c r="E138" s="64">
        <f>E139</f>
        <v>49521800</v>
      </c>
    </row>
    <row r="139" spans="1:9" s="1" customFormat="1" ht="75" x14ac:dyDescent="0.3">
      <c r="A139" s="26" t="s">
        <v>207</v>
      </c>
      <c r="B139" s="58" t="s">
        <v>199</v>
      </c>
      <c r="C139" s="27">
        <f>43104300+6417500</f>
        <v>49521800</v>
      </c>
      <c r="D139" s="27">
        <f t="shared" ref="D139:E139" si="30">43104300+6417500</f>
        <v>49521800</v>
      </c>
      <c r="E139" s="27">
        <f t="shared" si="30"/>
        <v>49521800</v>
      </c>
    </row>
    <row r="140" spans="1:9" s="1" customFormat="1" ht="81.75" customHeight="1" x14ac:dyDescent="0.3">
      <c r="A140" s="53" t="s">
        <v>310</v>
      </c>
      <c r="B140" s="72" t="s">
        <v>312</v>
      </c>
      <c r="C140" s="55">
        <f>C141</f>
        <v>517100</v>
      </c>
      <c r="D140" s="55">
        <f>D141</f>
        <v>826000</v>
      </c>
      <c r="E140" s="55">
        <f>E141</f>
        <v>0</v>
      </c>
    </row>
    <row r="141" spans="1:9" s="1" customFormat="1" ht="81.75" customHeight="1" x14ac:dyDescent="0.3">
      <c r="A141" s="26" t="s">
        <v>309</v>
      </c>
      <c r="B141" s="73" t="s">
        <v>311</v>
      </c>
      <c r="C141" s="27">
        <v>517100</v>
      </c>
      <c r="D141" s="27">
        <v>826000</v>
      </c>
      <c r="E141" s="27">
        <v>0</v>
      </c>
    </row>
    <row r="142" spans="1:9" s="1" customFormat="1" ht="31.5" x14ac:dyDescent="0.3">
      <c r="A142" s="53" t="s">
        <v>231</v>
      </c>
      <c r="B142" s="72" t="s">
        <v>286</v>
      </c>
      <c r="C142" s="55">
        <f>C143</f>
        <v>9562985.6099999994</v>
      </c>
      <c r="D142" s="55">
        <f>D143</f>
        <v>0</v>
      </c>
      <c r="E142" s="55">
        <f>E143</f>
        <v>0</v>
      </c>
    </row>
    <row r="143" spans="1:9" s="1" customFormat="1" ht="30" x14ac:dyDescent="0.3">
      <c r="A143" s="26" t="s">
        <v>232</v>
      </c>
      <c r="B143" s="73" t="s">
        <v>287</v>
      </c>
      <c r="C143" s="27">
        <f>196285.61+9366700</f>
        <v>9562985.6099999994</v>
      </c>
      <c r="D143" s="27">
        <v>0</v>
      </c>
      <c r="E143" s="27">
        <v>0</v>
      </c>
    </row>
    <row r="144" spans="1:9" s="1" customFormat="1" ht="110.25" hidden="1" x14ac:dyDescent="0.3">
      <c r="A144" s="53" t="s">
        <v>297</v>
      </c>
      <c r="B144" s="72" t="s">
        <v>299</v>
      </c>
      <c r="C144" s="55">
        <f>C145</f>
        <v>0</v>
      </c>
      <c r="D144" s="55">
        <f>D145</f>
        <v>0</v>
      </c>
      <c r="E144" s="55">
        <f>E145</f>
        <v>0</v>
      </c>
    </row>
    <row r="145" spans="1:7" s="1" customFormat="1" ht="90" hidden="1" x14ac:dyDescent="0.3">
      <c r="A145" s="26" t="s">
        <v>298</v>
      </c>
      <c r="B145" s="73" t="s">
        <v>300</v>
      </c>
      <c r="C145" s="27">
        <v>0</v>
      </c>
      <c r="D145" s="27">
        <v>0</v>
      </c>
      <c r="E145" s="27">
        <v>0</v>
      </c>
    </row>
    <row r="146" spans="1:7" s="1" customFormat="1" ht="47.25" hidden="1" x14ac:dyDescent="0.3">
      <c r="A146" s="53" t="s">
        <v>288</v>
      </c>
      <c r="B146" s="72" t="s">
        <v>290</v>
      </c>
      <c r="C146" s="55">
        <f>C147</f>
        <v>0</v>
      </c>
      <c r="D146" s="55">
        <f>D147</f>
        <v>0</v>
      </c>
      <c r="E146" s="55">
        <f>E147</f>
        <v>0</v>
      </c>
    </row>
    <row r="147" spans="1:7" s="1" customFormat="1" ht="45" hidden="1" x14ac:dyDescent="0.3">
      <c r="A147" s="26" t="s">
        <v>289</v>
      </c>
      <c r="B147" s="73" t="s">
        <v>291</v>
      </c>
      <c r="C147" s="27">
        <v>0</v>
      </c>
      <c r="D147" s="27">
        <v>0</v>
      </c>
      <c r="E147" s="27">
        <v>0</v>
      </c>
    </row>
    <row r="148" spans="1:7" s="1" customFormat="1" ht="18.75" x14ac:dyDescent="0.3">
      <c r="A148" s="89" t="s">
        <v>172</v>
      </c>
      <c r="B148" s="90" t="s">
        <v>173</v>
      </c>
      <c r="C148" s="88">
        <f>C149</f>
        <v>262487196.76999998</v>
      </c>
      <c r="D148" s="88">
        <f>D149</f>
        <v>230371221.59999999</v>
      </c>
      <c r="E148" s="88">
        <f>E149</f>
        <v>263023982.59999999</v>
      </c>
    </row>
    <row r="149" spans="1:7" s="1" customFormat="1" ht="18.75" x14ac:dyDescent="0.3">
      <c r="A149" s="28" t="s">
        <v>174</v>
      </c>
      <c r="B149" s="91" t="s">
        <v>21</v>
      </c>
      <c r="C149" s="30">
        <f>1902200+3188200+24522352+19123000+174606069+30331.6+24463944.17+14651100</f>
        <v>262487196.76999998</v>
      </c>
      <c r="D149" s="30">
        <f>1902200+3248300+24522352+200668038+30331.6</f>
        <v>230371221.59999999</v>
      </c>
      <c r="E149" s="30">
        <f>1902200+3323600+24522352+233245499+30331.6</f>
        <v>263023982.59999999</v>
      </c>
      <c r="G149" s="92"/>
    </row>
    <row r="150" spans="1:7" ht="31.5" x14ac:dyDescent="0.3">
      <c r="A150" s="75" t="s">
        <v>175</v>
      </c>
      <c r="B150" s="81" t="s">
        <v>176</v>
      </c>
      <c r="C150" s="87">
        <f>C153+C155+C161+C159+C157+C151</f>
        <v>1175408978.3399999</v>
      </c>
      <c r="D150" s="87">
        <f t="shared" ref="D150:E150" si="31">D153+D155+D161+D159+D157+D151</f>
        <v>1253632049.2599998</v>
      </c>
      <c r="E150" s="87">
        <f t="shared" si="31"/>
        <v>1329902684.2299998</v>
      </c>
      <c r="F150" s="16"/>
      <c r="G150" s="16"/>
    </row>
    <row r="151" spans="1:7" ht="47.25" x14ac:dyDescent="0.3">
      <c r="A151" s="41" t="s">
        <v>177</v>
      </c>
      <c r="B151" s="42" t="s">
        <v>224</v>
      </c>
      <c r="C151" s="49">
        <f>C152</f>
        <v>42411601.100000001</v>
      </c>
      <c r="D151" s="49">
        <f>D152</f>
        <v>42479558.100000001</v>
      </c>
      <c r="E151" s="49">
        <f>E152</f>
        <v>42479728.100000001</v>
      </c>
    </row>
    <row r="152" spans="1:7" ht="45" x14ac:dyDescent="0.3">
      <c r="A152" s="45" t="s">
        <v>178</v>
      </c>
      <c r="B152" s="46" t="s">
        <v>22</v>
      </c>
      <c r="C152" s="30">
        <f>2879386+10077851+400414.8+1763626.4+1573800+6000+16293100+1392500+30347+800600+2216000+42709+4317859+185500+431907.9</f>
        <v>42411601.100000001</v>
      </c>
      <c r="D152" s="30">
        <f>2879386+10077851+400414.8+1763626.4+1642200+6000+16293100+1392500+30347+800600+2216000+42266+4317859+185500+431907.9</f>
        <v>42479558.100000001</v>
      </c>
      <c r="E152" s="30">
        <f>2879386+10077851+400414.8+1763626.4+1642200+6000+16293100+1392500+30347+800600+2216000+42436+4317859+185500+431907.9</f>
        <v>42479728.100000001</v>
      </c>
    </row>
    <row r="153" spans="1:7" ht="63" x14ac:dyDescent="0.3">
      <c r="A153" s="41" t="s">
        <v>179</v>
      </c>
      <c r="B153" s="42" t="s">
        <v>180</v>
      </c>
      <c r="C153" s="49">
        <f>C154</f>
        <v>43654600</v>
      </c>
      <c r="D153" s="49">
        <f>D154</f>
        <v>44290700</v>
      </c>
      <c r="E153" s="49">
        <f>E154</f>
        <v>45262700</v>
      </c>
    </row>
    <row r="154" spans="1:7" ht="60" x14ac:dyDescent="0.3">
      <c r="A154" s="45" t="s">
        <v>181</v>
      </c>
      <c r="B154" s="46" t="s">
        <v>17</v>
      </c>
      <c r="C154" s="47">
        <v>43654600</v>
      </c>
      <c r="D154" s="47">
        <v>44290700</v>
      </c>
      <c r="E154" s="47">
        <v>45262700</v>
      </c>
    </row>
    <row r="155" spans="1:7" ht="110.25" x14ac:dyDescent="0.3">
      <c r="A155" s="41" t="s">
        <v>182</v>
      </c>
      <c r="B155" s="42" t="s">
        <v>183</v>
      </c>
      <c r="C155" s="49">
        <f>C156</f>
        <v>20108900</v>
      </c>
      <c r="D155" s="49">
        <f>D156</f>
        <v>20108900</v>
      </c>
      <c r="E155" s="49">
        <f>E156</f>
        <v>20108900</v>
      </c>
    </row>
    <row r="156" spans="1:7" ht="95.25" customHeight="1" x14ac:dyDescent="0.3">
      <c r="A156" s="45" t="s">
        <v>184</v>
      </c>
      <c r="B156" s="46" t="s">
        <v>18</v>
      </c>
      <c r="C156" s="47">
        <f>19628000+480900</f>
        <v>20108900</v>
      </c>
      <c r="D156" s="47">
        <f t="shared" ref="D156:E156" si="32">19628000+480900</f>
        <v>20108900</v>
      </c>
      <c r="E156" s="47">
        <f t="shared" si="32"/>
        <v>20108900</v>
      </c>
    </row>
    <row r="157" spans="1:7" ht="75" x14ac:dyDescent="0.3">
      <c r="A157" s="61" t="s">
        <v>185</v>
      </c>
      <c r="B157" s="48" t="s">
        <v>225</v>
      </c>
      <c r="C157" s="49">
        <f>C158</f>
        <v>2348.71</v>
      </c>
      <c r="D157" s="49">
        <f>D158</f>
        <v>2478.59</v>
      </c>
      <c r="E157" s="49">
        <f>E158</f>
        <v>2218.8200000000002</v>
      </c>
    </row>
    <row r="158" spans="1:7" ht="75" x14ac:dyDescent="0.3">
      <c r="A158" s="45" t="s">
        <v>186</v>
      </c>
      <c r="B158" s="46" t="s">
        <v>12</v>
      </c>
      <c r="C158" s="47">
        <v>2348.71</v>
      </c>
      <c r="D158" s="47">
        <v>2478.59</v>
      </c>
      <c r="E158" s="47">
        <v>2218.8200000000002</v>
      </c>
    </row>
    <row r="159" spans="1:7" ht="47.25" x14ac:dyDescent="0.3">
      <c r="A159" s="41" t="s">
        <v>187</v>
      </c>
      <c r="B159" s="59" t="s">
        <v>188</v>
      </c>
      <c r="C159" s="43">
        <f>C160</f>
        <v>3142128.53</v>
      </c>
      <c r="D159" s="43">
        <f>D160</f>
        <v>3323312.57</v>
      </c>
      <c r="E159" s="43">
        <f>E160</f>
        <v>3453737.31</v>
      </c>
    </row>
    <row r="160" spans="1:7" ht="45" x14ac:dyDescent="0.3">
      <c r="A160" s="45" t="s">
        <v>189</v>
      </c>
      <c r="B160" s="46" t="s">
        <v>13</v>
      </c>
      <c r="C160" s="47">
        <v>3142128.53</v>
      </c>
      <c r="D160" s="47">
        <v>3323312.57</v>
      </c>
      <c r="E160" s="47">
        <v>3453737.31</v>
      </c>
    </row>
    <row r="161" spans="1:5" ht="18.75" x14ac:dyDescent="0.3">
      <c r="A161" s="41" t="s">
        <v>190</v>
      </c>
      <c r="B161" s="59" t="s">
        <v>191</v>
      </c>
      <c r="C161" s="43">
        <f>C162</f>
        <v>1066089400</v>
      </c>
      <c r="D161" s="43">
        <f>D162</f>
        <v>1143427100</v>
      </c>
      <c r="E161" s="43">
        <f>E162</f>
        <v>1218595400</v>
      </c>
    </row>
    <row r="162" spans="1:5" ht="18.75" x14ac:dyDescent="0.3">
      <c r="A162" s="45" t="s">
        <v>192</v>
      </c>
      <c r="B162" s="46" t="s">
        <v>19</v>
      </c>
      <c r="C162" s="47">
        <v>1066089400</v>
      </c>
      <c r="D162" s="47">
        <v>1143427100</v>
      </c>
      <c r="E162" s="47">
        <v>1218595400</v>
      </c>
    </row>
    <row r="163" spans="1:5" ht="18.75" x14ac:dyDescent="0.3">
      <c r="A163" s="75" t="s">
        <v>193</v>
      </c>
      <c r="B163" s="76" t="s">
        <v>194</v>
      </c>
      <c r="C163" s="77">
        <f>C164+C166+C168+C170</f>
        <v>44425600</v>
      </c>
      <c r="D163" s="77">
        <f t="shared" ref="D163:E163" si="33">D166+D170+D164+D168</f>
        <v>44784900</v>
      </c>
      <c r="E163" s="77">
        <f t="shared" si="33"/>
        <v>44784900</v>
      </c>
    </row>
    <row r="164" spans="1:5" s="31" customFormat="1" ht="94.5" x14ac:dyDescent="0.3">
      <c r="A164" s="41" t="s">
        <v>210</v>
      </c>
      <c r="B164" s="42" t="s">
        <v>208</v>
      </c>
      <c r="C164" s="43">
        <f>C165</f>
        <v>43122300</v>
      </c>
      <c r="D164" s="43">
        <f>D165</f>
        <v>43481600</v>
      </c>
      <c r="E164" s="43">
        <f>E165</f>
        <v>43481600</v>
      </c>
    </row>
    <row r="165" spans="1:5" s="25" customFormat="1" ht="90" x14ac:dyDescent="0.25">
      <c r="A165" s="45" t="s">
        <v>209</v>
      </c>
      <c r="B165" s="46" t="s">
        <v>200</v>
      </c>
      <c r="C165" s="47">
        <f>41247400+1874900</f>
        <v>43122300</v>
      </c>
      <c r="D165" s="47">
        <f>41591100+1890500</f>
        <v>43481600</v>
      </c>
      <c r="E165" s="47">
        <f>41591100+1890500</f>
        <v>43481600</v>
      </c>
    </row>
    <row r="166" spans="1:5" ht="110.25" hidden="1" x14ac:dyDescent="0.3">
      <c r="A166" s="41" t="s">
        <v>237</v>
      </c>
      <c r="B166" s="59" t="s">
        <v>238</v>
      </c>
      <c r="C166" s="49">
        <f>C167</f>
        <v>0</v>
      </c>
      <c r="D166" s="49">
        <f>D167</f>
        <v>0</v>
      </c>
      <c r="E166" s="49">
        <f>E167</f>
        <v>0</v>
      </c>
    </row>
    <row r="167" spans="1:5" ht="90" hidden="1" x14ac:dyDescent="0.3">
      <c r="A167" s="45" t="s">
        <v>236</v>
      </c>
      <c r="B167" s="60" t="s">
        <v>230</v>
      </c>
      <c r="C167" s="47">
        <v>0</v>
      </c>
      <c r="D167" s="47">
        <v>0</v>
      </c>
      <c r="E167" s="47">
        <v>0</v>
      </c>
    </row>
    <row r="168" spans="1:5" ht="47.25" hidden="1" x14ac:dyDescent="0.3">
      <c r="A168" s="41" t="s">
        <v>282</v>
      </c>
      <c r="B168" s="59" t="s">
        <v>284</v>
      </c>
      <c r="C168" s="49">
        <f>C169</f>
        <v>0</v>
      </c>
      <c r="D168" s="49">
        <f>D169</f>
        <v>0</v>
      </c>
      <c r="E168" s="49">
        <f>E169</f>
        <v>0</v>
      </c>
    </row>
    <row r="169" spans="1:5" ht="45" hidden="1" x14ac:dyDescent="0.3">
      <c r="A169" s="45" t="s">
        <v>283</v>
      </c>
      <c r="B169" s="60" t="s">
        <v>285</v>
      </c>
      <c r="C169" s="47">
        <v>0</v>
      </c>
      <c r="D169" s="47">
        <v>0</v>
      </c>
      <c r="E169" s="47">
        <v>0</v>
      </c>
    </row>
    <row r="170" spans="1:5" ht="36" customHeight="1" x14ac:dyDescent="0.3">
      <c r="A170" s="41" t="s">
        <v>195</v>
      </c>
      <c r="B170" s="59" t="s">
        <v>196</v>
      </c>
      <c r="C170" s="49">
        <f>C171</f>
        <v>1303300</v>
      </c>
      <c r="D170" s="49">
        <f>D171</f>
        <v>1303300</v>
      </c>
      <c r="E170" s="49">
        <f>E171</f>
        <v>1303300</v>
      </c>
    </row>
    <row r="171" spans="1:5" ht="30" x14ac:dyDescent="0.3">
      <c r="A171" s="45" t="s">
        <v>197</v>
      </c>
      <c r="B171" s="60" t="s">
        <v>14</v>
      </c>
      <c r="C171" s="47">
        <v>1303300</v>
      </c>
      <c r="D171" s="47">
        <v>1303300</v>
      </c>
      <c r="E171" s="47">
        <v>1303300</v>
      </c>
    </row>
    <row r="172" spans="1:5" ht="18.75" x14ac:dyDescent="0.3">
      <c r="A172" s="98" t="s">
        <v>198</v>
      </c>
      <c r="B172" s="98"/>
      <c r="C172" s="77">
        <f>C11+C120</f>
        <v>3461692270.1799998</v>
      </c>
      <c r="D172" s="77">
        <f>D11+D120</f>
        <v>3378114423.1399994</v>
      </c>
      <c r="E172" s="77">
        <f>E11+E120</f>
        <v>3479183894.5999994</v>
      </c>
    </row>
  </sheetData>
  <mergeCells count="6">
    <mergeCell ref="H129:I129"/>
    <mergeCell ref="A172:B172"/>
    <mergeCell ref="A6:E6"/>
    <mergeCell ref="B1:E1"/>
    <mergeCell ref="B2:E2"/>
    <mergeCell ref="B3:E3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68" fitToHeight="1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1.07.2020&lt;/string&gt;&#10;  &lt;/DateInfo&gt;&#10;  &lt;Code&gt;A344D0A91FD14EEAAF90FF45F3167F&lt;/Code&gt;&#10;  &lt;ObjectCode&gt;SQUERY_SVOD_ROSP&lt;/ObjectCode&gt;&#10;  &lt;DocName&gt;Сводная бюджетная роспись&lt;/DocName&gt;&#10;  &lt;VariantName&gt;Бюджет общий&lt;/VariantName&gt;&#10;  &lt;VariantLink&gt;32720568&lt;/VariantLink&gt;&#10;  &lt;SvodReportLink xsi:nil=&quot;true&quot; /&gt;&#10;  &lt;ReportLink&gt;126924&lt;/ReportLink&gt;&#10;  &lt;Note&gt;01.01.2020 - 01.07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FD582F-08DE-415C-84D9-643690846F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Приложение_1</vt:lpstr>
      <vt:lpstr>Приложение_1!Область_печати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Цвиндина Галина Васильевна</dc:creator>
  <cp:lastModifiedBy>KomissarovaNI</cp:lastModifiedBy>
  <cp:lastPrinted>2022-11-14T09:47:12Z</cp:lastPrinted>
  <dcterms:created xsi:type="dcterms:W3CDTF">2020-06-11T12:36:58Z</dcterms:created>
  <dcterms:modified xsi:type="dcterms:W3CDTF">2022-12-16T11:38:52Z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20.1.14.5220 (.NET 4.7.2)</vt:lpwstr>
  </property>
  <property fmtid="{D5CDD505-2E9C-101B-9397-08002B2CF9AE}" pid="4" name="Версия базы">
    <vt:lpwstr>20.1.1823.20429780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uf_budget_smart_2020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A344D0A91FD14EEAAF90FF45F3167F</vt:lpwstr>
  </property>
  <property fmtid="{D5CDD505-2E9C-101B-9397-08002B2CF9AE}" pid="12" name="Локальная база">
    <vt:lpwstr>не используется</vt:lpwstr>
  </property>
</Properties>
</file>